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640" tabRatio="601" activeTab="0"/>
  </bookViews>
  <sheets>
    <sheet name="優秀選手" sheetId="1" r:id="rId1"/>
    <sheet name="チーム表" sheetId="2" r:id="rId2"/>
    <sheet name="対戦表" sheetId="3" r:id="rId3"/>
    <sheet name="リーグ戦表" sheetId="4" r:id="rId4"/>
    <sheet name="トーナメント表" sheetId="5" r:id="rId5"/>
    <sheet name="DATA1" sheetId="6" r:id="rId6"/>
    <sheet name="DATA" sheetId="7" r:id="rId7"/>
    <sheet name="対戦表1" sheetId="8" r:id="rId8"/>
    <sheet name="対戦表2" sheetId="9" r:id="rId9"/>
    <sheet name="対戦表3" sheetId="10" r:id="rId10"/>
    <sheet name="組合表" sheetId="11" r:id="rId11"/>
  </sheets>
  <definedNames>
    <definedName name="_xlnm.Print_Area" localSheetId="1">'チーム表'!#REF!</definedName>
    <definedName name="_xlnm.Print_Area" localSheetId="3">'リーグ戦表'!#REF!</definedName>
    <definedName name="_xlnm.Print_Area" localSheetId="2">'対戦表'!#REF!</definedName>
  </definedNames>
  <calcPr fullCalcOnLoad="1"/>
</workbook>
</file>

<file path=xl/sharedStrings.xml><?xml version="1.0" encoding="utf-8"?>
<sst xmlns="http://schemas.openxmlformats.org/spreadsheetml/2006/main" count="1482" uniqueCount="371">
  <si>
    <t>-</t>
  </si>
  <si>
    <t>-</t>
  </si>
  <si>
    <t>番号</t>
  </si>
  <si>
    <t>代表者名</t>
  </si>
  <si>
    <t>時間</t>
  </si>
  <si>
    <t>B1</t>
  </si>
  <si>
    <t>B2</t>
  </si>
  <si>
    <t>C1</t>
  </si>
  <si>
    <t>C2</t>
  </si>
  <si>
    <t>D2</t>
  </si>
  <si>
    <t>E1</t>
  </si>
  <si>
    <t>F1</t>
  </si>
  <si>
    <t>×</t>
  </si>
  <si>
    <t>小木クラブ</t>
  </si>
  <si>
    <t>千坂ドッジファイヤーズ</t>
  </si>
  <si>
    <t>　試合スケジュール</t>
  </si>
  <si>
    <t>寺井クラブ</t>
  </si>
  <si>
    <t>山田　ユカ子</t>
  </si>
  <si>
    <t>足滝　信雄</t>
  </si>
  <si>
    <t>由水　伸弥</t>
  </si>
  <si>
    <t>石田　敦子</t>
  </si>
  <si>
    <t>D1</t>
  </si>
  <si>
    <t>E2</t>
  </si>
  <si>
    <t>F2</t>
  </si>
  <si>
    <t>Ａコート</t>
  </si>
  <si>
    <t>Ｂコート</t>
  </si>
  <si>
    <t>-</t>
  </si>
  <si>
    <t>kaku</t>
  </si>
  <si>
    <t>勝</t>
  </si>
  <si>
    <t>負</t>
  </si>
  <si>
    <t>分</t>
  </si>
  <si>
    <t>点</t>
  </si>
  <si>
    <t>内野</t>
  </si>
  <si>
    <t>相手内野</t>
  </si>
  <si>
    <t>順位</t>
  </si>
  <si>
    <t>順位決定点</t>
  </si>
  <si>
    <t>リーグ戦表</t>
  </si>
  <si>
    <t>優勝</t>
  </si>
  <si>
    <t>A2</t>
  </si>
  <si>
    <t>16チーム</t>
  </si>
  <si>
    <t>14チーム</t>
  </si>
  <si>
    <t>A1</t>
  </si>
  <si>
    <t>G1</t>
  </si>
  <si>
    <t>G2</t>
  </si>
  <si>
    <t>H1</t>
  </si>
  <si>
    <t>H2</t>
  </si>
  <si>
    <t>12チーム</t>
  </si>
  <si>
    <t>10チーム</t>
  </si>
  <si>
    <t>8チーム</t>
  </si>
  <si>
    <t>2チーム</t>
  </si>
  <si>
    <t>4チーム</t>
  </si>
  <si>
    <t>6チーム</t>
  </si>
  <si>
    <t>７チーム</t>
  </si>
  <si>
    <t>6チーム</t>
  </si>
  <si>
    <t>5チーム</t>
  </si>
  <si>
    <t>4チーム</t>
  </si>
  <si>
    <t>3チーム</t>
  </si>
  <si>
    <t>Aコート</t>
  </si>
  <si>
    <t>Ｂコート</t>
  </si>
  <si>
    <t>Ｃコート</t>
  </si>
  <si>
    <t>チーム名</t>
  </si>
  <si>
    <t>山中SPARS</t>
  </si>
  <si>
    <t>中田　勝博</t>
  </si>
  <si>
    <t>山中STARS</t>
  </si>
  <si>
    <t>下野　高広</t>
  </si>
  <si>
    <t>H</t>
  </si>
  <si>
    <t>ジュニアの部　決勝トーナメント</t>
  </si>
  <si>
    <t>交流トーナメント</t>
  </si>
  <si>
    <t>決勝トーナメント</t>
  </si>
  <si>
    <t>３位決定戦</t>
  </si>
  <si>
    <r>
      <t>2</t>
    </r>
    <r>
      <rPr>
        <sz val="11"/>
        <rFont val="ＭＳ Ｐゴシック"/>
        <family val="3"/>
      </rPr>
      <t>1</t>
    </r>
  </si>
  <si>
    <t>×</t>
  </si>
  <si>
    <t>予選試合数</t>
  </si>
  <si>
    <t>最大試合数４０</t>
  </si>
  <si>
    <t>ﾌﾞﾛｯｸ</t>
  </si>
  <si>
    <t>チ　ー　ム　名</t>
  </si>
  <si>
    <t>NISHIファイヤースターズ</t>
  </si>
  <si>
    <t>A</t>
  </si>
  <si>
    <t>B</t>
  </si>
  <si>
    <t>C</t>
  </si>
  <si>
    <t>D</t>
  </si>
  <si>
    <t>C</t>
  </si>
  <si>
    <t>E</t>
  </si>
  <si>
    <t>F</t>
  </si>
  <si>
    <t>F</t>
  </si>
  <si>
    <t>G</t>
  </si>
  <si>
    <t>F1F2</t>
  </si>
  <si>
    <t>F3F4</t>
  </si>
  <si>
    <t>F1F3</t>
  </si>
  <si>
    <t>F2F4</t>
  </si>
  <si>
    <t>F3F5</t>
  </si>
  <si>
    <t>F1F5</t>
  </si>
  <si>
    <t>F1F4</t>
  </si>
  <si>
    <t>F2F5</t>
  </si>
  <si>
    <t>F4F5</t>
  </si>
  <si>
    <t>F2F3</t>
  </si>
  <si>
    <t>E1E2</t>
  </si>
  <si>
    <t>E3E4</t>
  </si>
  <si>
    <t>E1E5</t>
  </si>
  <si>
    <t>E2E3</t>
  </si>
  <si>
    <t>E4E5</t>
  </si>
  <si>
    <t>E1E4</t>
  </si>
  <si>
    <t>E2E5</t>
  </si>
  <si>
    <t>E1E3</t>
  </si>
  <si>
    <t>E2E4</t>
  </si>
  <si>
    <t>E3E5</t>
  </si>
  <si>
    <t>G1G2</t>
  </si>
  <si>
    <t>G3G4</t>
  </si>
  <si>
    <t>G2G3</t>
  </si>
  <si>
    <t>G1G4</t>
  </si>
  <si>
    <t>G1G3</t>
  </si>
  <si>
    <t>G2G4</t>
  </si>
  <si>
    <t>A1A2</t>
  </si>
  <si>
    <t>A3A4</t>
  </si>
  <si>
    <t>A2A3</t>
  </si>
  <si>
    <t>A1A4</t>
  </si>
  <si>
    <t>A1A3</t>
  </si>
  <si>
    <t>A2A4</t>
  </si>
  <si>
    <t>B1B2</t>
  </si>
  <si>
    <t>B3B4</t>
  </si>
  <si>
    <t>B2B3</t>
  </si>
  <si>
    <t>B1B4</t>
  </si>
  <si>
    <t>B1B3</t>
  </si>
  <si>
    <t>B2B4</t>
  </si>
  <si>
    <t>C1C2</t>
  </si>
  <si>
    <t>C3C4</t>
  </si>
  <si>
    <t>C2C3</t>
  </si>
  <si>
    <t>C1C4</t>
  </si>
  <si>
    <t>C1C3</t>
  </si>
  <si>
    <t>C2C4</t>
  </si>
  <si>
    <t>D1D2</t>
  </si>
  <si>
    <t>D3D4</t>
  </si>
  <si>
    <t>D2D3</t>
  </si>
  <si>
    <t>D1D4</t>
  </si>
  <si>
    <t>D1D3</t>
  </si>
  <si>
    <t>D2D4</t>
  </si>
  <si>
    <t>注意：</t>
  </si>
  <si>
    <t>行挿入は行わないで下さい。</t>
  </si>
  <si>
    <t>B1</t>
  </si>
  <si>
    <t>C2</t>
  </si>
  <si>
    <t>C1</t>
  </si>
  <si>
    <t>B2</t>
  </si>
  <si>
    <t>D1</t>
  </si>
  <si>
    <t>A2</t>
  </si>
  <si>
    <t>第14回　加賀地域少年少女ドッジボール大会</t>
  </si>
  <si>
    <t>鳳至ドッジボールクラブ</t>
  </si>
  <si>
    <t>三馬パワフル</t>
  </si>
  <si>
    <t>珠洲クラブ</t>
  </si>
  <si>
    <t>杉っ子ドッジファイターズ</t>
  </si>
  <si>
    <t>針原パイレーツ</t>
  </si>
  <si>
    <t>鵜川ミラクルフェニックス</t>
  </si>
  <si>
    <t>あさひスーパーファイターズ</t>
  </si>
  <si>
    <t>向本折クラブA</t>
  </si>
  <si>
    <t>米丸ドッジボールクラブ</t>
  </si>
  <si>
    <t>三谷D.B.C</t>
  </si>
  <si>
    <t>呉羽ドッジボールクラブ</t>
  </si>
  <si>
    <t>松任の大魔陣</t>
  </si>
  <si>
    <t>田上闘球DREAMS</t>
  </si>
  <si>
    <t>鞍月アタッカーズ</t>
  </si>
  <si>
    <t>角間　雅之</t>
  </si>
  <si>
    <t>河元　智志</t>
  </si>
  <si>
    <t>名古谷　吉範</t>
  </si>
  <si>
    <t>板山　浩一</t>
  </si>
  <si>
    <t>木原　清志</t>
  </si>
  <si>
    <t>馬場　周一</t>
  </si>
  <si>
    <t>久田　誠</t>
  </si>
  <si>
    <t>坂本　秀</t>
  </si>
  <si>
    <t>中嶋　大樹</t>
  </si>
  <si>
    <t>前川　大輔</t>
  </si>
  <si>
    <t>久郷　　厳</t>
  </si>
  <si>
    <t>盛一　純平</t>
  </si>
  <si>
    <t>廣岡　俊和</t>
  </si>
  <si>
    <t>鳳至ドッジボールクラブＪｒ</t>
  </si>
  <si>
    <t>奥能登クラブジュニア</t>
  </si>
  <si>
    <t>ドッジの王子様</t>
  </si>
  <si>
    <t>山中SPARS　Ｊｒ</t>
  </si>
  <si>
    <t>鵜川ミラクルフェニックスＪｒ</t>
  </si>
  <si>
    <t>千坂Fロータスルート</t>
  </si>
  <si>
    <t>寺井九谷クラブ</t>
  </si>
  <si>
    <t>向本折クラブNew</t>
  </si>
  <si>
    <t>NISHI　Ｊｒスターズ</t>
  </si>
  <si>
    <t>松任の大魔陣Jr</t>
  </si>
  <si>
    <t>田上闘球FUTURES</t>
  </si>
  <si>
    <t>寺井クラブJr.</t>
  </si>
  <si>
    <t>鞍月・三谷アタッカーズ</t>
  </si>
  <si>
    <t>Jr1</t>
  </si>
  <si>
    <t>Jr2</t>
  </si>
  <si>
    <t>Jr3</t>
  </si>
  <si>
    <t>Jr4</t>
  </si>
  <si>
    <t>Jr5</t>
  </si>
  <si>
    <t>Jr6</t>
  </si>
  <si>
    <t>Jr7</t>
  </si>
  <si>
    <t>Jr8</t>
  </si>
  <si>
    <t>Jr9</t>
  </si>
  <si>
    <t>Jr10</t>
  </si>
  <si>
    <t>Jr11</t>
  </si>
  <si>
    <t>Jr12</t>
  </si>
  <si>
    <t>Jr13</t>
  </si>
  <si>
    <t>Jr14</t>
  </si>
  <si>
    <t>出場権</t>
  </si>
  <si>
    <t>石川</t>
  </si>
  <si>
    <t>富山</t>
  </si>
  <si>
    <t>A</t>
  </si>
  <si>
    <t>B</t>
  </si>
  <si>
    <t>C</t>
  </si>
  <si>
    <t>D</t>
  </si>
  <si>
    <t>E</t>
  </si>
  <si>
    <t>F</t>
  </si>
  <si>
    <t>G</t>
  </si>
  <si>
    <t>A1A5</t>
  </si>
  <si>
    <t>A4A5</t>
  </si>
  <si>
    <t>A2A5</t>
  </si>
  <si>
    <t>A3A5</t>
  </si>
  <si>
    <t>B1B5</t>
  </si>
  <si>
    <t>B4B5</t>
  </si>
  <si>
    <t>B2B5</t>
  </si>
  <si>
    <t>B3B5</t>
  </si>
  <si>
    <t>C1C5</t>
  </si>
  <si>
    <t>C4C5</t>
  </si>
  <si>
    <t>C2C5</t>
  </si>
  <si>
    <t>C3C5</t>
  </si>
  <si>
    <t>鳳至</t>
  </si>
  <si>
    <t>小木</t>
  </si>
  <si>
    <t>三馬</t>
  </si>
  <si>
    <t>珠洲</t>
  </si>
  <si>
    <t>杉っ子</t>
  </si>
  <si>
    <t>針原</t>
  </si>
  <si>
    <t>山中</t>
  </si>
  <si>
    <t>鵜川</t>
  </si>
  <si>
    <t>千坂</t>
  </si>
  <si>
    <t>寺井</t>
  </si>
  <si>
    <t>あさひ</t>
  </si>
  <si>
    <t>向本折</t>
  </si>
  <si>
    <t>米丸</t>
  </si>
  <si>
    <t>三谷</t>
  </si>
  <si>
    <t>ＮＩＳＨＩ</t>
  </si>
  <si>
    <t>呉羽</t>
  </si>
  <si>
    <t>松任</t>
  </si>
  <si>
    <t>田上</t>
  </si>
  <si>
    <t>鞍月</t>
  </si>
  <si>
    <t>C3</t>
  </si>
  <si>
    <t>A3</t>
  </si>
  <si>
    <t>C4</t>
  </si>
  <si>
    <t>B3</t>
  </si>
  <si>
    <t>A4</t>
  </si>
  <si>
    <t>A5</t>
  </si>
  <si>
    <t>B4</t>
  </si>
  <si>
    <t>D3</t>
  </si>
  <si>
    <t>D4</t>
  </si>
  <si>
    <t>B5</t>
  </si>
  <si>
    <t>C5</t>
  </si>
  <si>
    <t>奥能登</t>
  </si>
  <si>
    <t>ドッジ</t>
  </si>
  <si>
    <t>山中Ｊｒ</t>
  </si>
  <si>
    <t>寺井九谷</t>
  </si>
  <si>
    <t>寺井Ｊｒ</t>
  </si>
  <si>
    <t>G3</t>
  </si>
  <si>
    <t>E3</t>
  </si>
  <si>
    <t>F3</t>
  </si>
  <si>
    <t>E4</t>
  </si>
  <si>
    <t>F4</t>
  </si>
  <si>
    <t>F5</t>
  </si>
  <si>
    <t>G4</t>
  </si>
  <si>
    <t>E5</t>
  </si>
  <si>
    <t>レギュラーの部</t>
  </si>
  <si>
    <t>ジュニアの部</t>
  </si>
  <si>
    <t>Ａ</t>
  </si>
  <si>
    <t>Ｂ</t>
  </si>
  <si>
    <t>Ｃ</t>
  </si>
  <si>
    <t>Ｄ</t>
  </si>
  <si>
    <t>昼　　　　　食</t>
  </si>
  <si>
    <r>
      <t>A</t>
    </r>
    <r>
      <rPr>
        <sz val="11"/>
        <rFont val="ＭＳ Ｐゴシック"/>
        <family val="3"/>
      </rPr>
      <t>3</t>
    </r>
  </si>
  <si>
    <r>
      <t>A</t>
    </r>
    <r>
      <rPr>
        <sz val="11"/>
        <rFont val="ＭＳ Ｐゴシック"/>
        <family val="3"/>
      </rPr>
      <t>4</t>
    </r>
  </si>
  <si>
    <r>
      <t>F</t>
    </r>
    <r>
      <rPr>
        <sz val="11"/>
        <rFont val="ＭＳ Ｐゴシック"/>
        <family val="3"/>
      </rPr>
      <t>1</t>
    </r>
  </si>
  <si>
    <r>
      <t>F</t>
    </r>
    <r>
      <rPr>
        <sz val="11"/>
        <rFont val="ＭＳ Ｐゴシック"/>
        <family val="3"/>
      </rPr>
      <t>2</t>
    </r>
  </si>
  <si>
    <t>A1</t>
  </si>
  <si>
    <t>交流トーナメント　⑤</t>
  </si>
  <si>
    <t>決勝トーナメント　レギュラーの部　準決勝</t>
  </si>
  <si>
    <t>決勝トーナメント　レギュラーの部　3位決定戦</t>
  </si>
  <si>
    <t>決勝トーナメント　レギュラーの部　決　勝</t>
  </si>
  <si>
    <t>交流トーナメント　①</t>
  </si>
  <si>
    <t>交流トーナメント　②</t>
  </si>
  <si>
    <t>交流トーナメント　③</t>
  </si>
  <si>
    <t>交流トーナメント　④</t>
  </si>
  <si>
    <t>交流トーナメント　⑥</t>
  </si>
  <si>
    <t>決勝トーナメント　レギュラーの部　①</t>
  </si>
  <si>
    <t>決勝トーナメント　レギュラーの部　②</t>
  </si>
  <si>
    <t>決勝トーナメント　レギュラーの部　③</t>
  </si>
  <si>
    <t>決勝トーナメント　レギュラーの部　④</t>
  </si>
  <si>
    <t>交流トーナメント　準決勝　</t>
  </si>
  <si>
    <t>交流トーナメント　決　勝　</t>
  </si>
  <si>
    <t>決勝トーナメント　ジュニアの部　①</t>
  </si>
  <si>
    <t>決勝トーナメント　ジュニアの部　②</t>
  </si>
  <si>
    <t>決勝トーナメント　ジュニアの部　③</t>
  </si>
  <si>
    <t>決勝トーナメント　ジュニアの部　④</t>
  </si>
  <si>
    <t>決勝トーナメント　ジュニアの部　準決勝</t>
  </si>
  <si>
    <t>決勝トーナメント　ジュニアの部　3位決定戦</t>
  </si>
  <si>
    <t>決勝トーナメント　ジュニアの部　決　勝</t>
  </si>
  <si>
    <t>Ａ①</t>
  </si>
  <si>
    <t>Ａ②</t>
  </si>
  <si>
    <t>Ａ③</t>
  </si>
  <si>
    <t>Ａ④</t>
  </si>
  <si>
    <t>Ａ⑥</t>
  </si>
  <si>
    <t>Ａ⑦</t>
  </si>
  <si>
    <t>Ａ⑧</t>
  </si>
  <si>
    <t>Ａ⑨</t>
  </si>
  <si>
    <t>Ａ⑤</t>
  </si>
  <si>
    <t>Ｂ①</t>
  </si>
  <si>
    <t>Ｂ②</t>
  </si>
  <si>
    <t>Ｂ③</t>
  </si>
  <si>
    <t>Ｂ④</t>
  </si>
  <si>
    <t>Ｂ⑤</t>
  </si>
  <si>
    <t>Ｂ⑥</t>
  </si>
  <si>
    <t>Ｂ⑦</t>
  </si>
  <si>
    <t>Ｂ⑧</t>
  </si>
  <si>
    <t>Ｂ⑨</t>
  </si>
  <si>
    <t>Ｃ①</t>
  </si>
  <si>
    <t>Ｃ②</t>
  </si>
  <si>
    <t>Ｃ③</t>
  </si>
  <si>
    <t>Ｃ④</t>
  </si>
  <si>
    <t>Ｃ⑤</t>
  </si>
  <si>
    <t>Ｃ⑥</t>
  </si>
  <si>
    <t>Ｃ⑦</t>
  </si>
  <si>
    <t>Ｃ⑧</t>
  </si>
  <si>
    <t>E1</t>
  </si>
  <si>
    <r>
      <t>C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</si>
  <si>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4</t>
    </r>
  </si>
  <si>
    <r>
      <t>G</t>
    </r>
    <r>
      <rPr>
        <sz val="11"/>
        <rFont val="ＭＳ Ｐゴシック"/>
        <family val="3"/>
      </rPr>
      <t>1</t>
    </r>
  </si>
  <si>
    <r>
      <t>G</t>
    </r>
    <r>
      <rPr>
        <sz val="11"/>
        <rFont val="ＭＳ Ｐゴシック"/>
        <family val="3"/>
      </rPr>
      <t>3</t>
    </r>
  </si>
  <si>
    <t>学年</t>
  </si>
  <si>
    <t>第14回　加賀地域少年少女ドッジボール大会優秀選手</t>
  </si>
  <si>
    <t>優秀選手</t>
  </si>
  <si>
    <t>ふりがな</t>
  </si>
  <si>
    <t>F1</t>
  </si>
  <si>
    <t>決勝トーナメント　レギュラーの部　⑤</t>
  </si>
  <si>
    <t>小坂俊輔</t>
  </si>
  <si>
    <t>こさかしゅんすけ</t>
  </si>
  <si>
    <t>NISHIファイヤースターズ</t>
  </si>
  <si>
    <t>村田　洋人</t>
  </si>
  <si>
    <t>むらた　ひろと</t>
  </si>
  <si>
    <t>椿原　克音</t>
  </si>
  <si>
    <t>つばきはら　よしと</t>
  </si>
  <si>
    <t>石田　祐也</t>
  </si>
  <si>
    <t>いしだ　ゆうや</t>
  </si>
  <si>
    <t>針原パイレーツ</t>
  </si>
  <si>
    <t>準優勝</t>
  </si>
  <si>
    <t>３位</t>
  </si>
  <si>
    <t>松任の大魔陣Jr</t>
  </si>
  <si>
    <t>寺井九谷クラブ</t>
  </si>
  <si>
    <t>千坂ドッジファイヤーズ</t>
  </si>
  <si>
    <t>田上闘球FUTURES</t>
  </si>
  <si>
    <t>山中STARS</t>
  </si>
  <si>
    <t>きた　ゆづき</t>
  </si>
  <si>
    <t>喜田　悠月</t>
  </si>
  <si>
    <t>若林　涼介</t>
  </si>
  <si>
    <t>わかばやしりょうすけ</t>
  </si>
  <si>
    <t>呉羽ドッジボールクラブ</t>
  </si>
  <si>
    <t>山田　優斗</t>
  </si>
  <si>
    <t>やまだ　ゆうと</t>
  </si>
  <si>
    <t>村井　泉咲</t>
  </si>
  <si>
    <t>むらい　みさき</t>
  </si>
  <si>
    <t>静岡　聖人</t>
  </si>
  <si>
    <t>しずおか　きよと</t>
  </si>
  <si>
    <t>北濵悠生</t>
  </si>
  <si>
    <t>きたはま　ゆうき</t>
  </si>
  <si>
    <t>松任の大魔陣</t>
  </si>
  <si>
    <t>山中SPARS</t>
  </si>
  <si>
    <t>井本　郷</t>
  </si>
  <si>
    <t>いもと　ごう</t>
  </si>
  <si>
    <t>伊林　凌</t>
  </si>
  <si>
    <t>いばやし　りょう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</si>
</sst>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勝&quot;0&quot;負&quot;"/>
    <numFmt numFmtId="177" formatCode="0&quot;勝&quot;0&quot;負&quot;0&quot;分&quot;&quot;け&quot;"/>
    <numFmt numFmtId="178" formatCode="0&quot;勝&quot;0&quot;負&quot;0&quot;分&quot;"/>
    <numFmt numFmtId="179" formatCode="0_ "/>
    <numFmt numFmtId="180" formatCode="[&lt;=999]000;[&lt;=99999]000\-00;000\-0000"/>
    <numFmt numFmtId="181" formatCode="0_);\(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b/>
      <sz val="16"/>
      <name val="HG丸ｺﾞｼｯｸM-PRO"/>
      <family val="3"/>
    </font>
    <font>
      <sz val="18"/>
      <name val="HG丸ｺﾞｼｯｸM-PRO"/>
      <family val="3"/>
    </font>
    <font>
      <b/>
      <sz val="11"/>
      <name val="ＭＳ Ｐゴシック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4"/>
      <name val="ＭＳ Ｐゴシック"/>
      <family val="3"/>
    </font>
    <font>
      <b/>
      <i/>
      <u val="single"/>
      <sz val="18"/>
      <name val="HG丸ｺﾞｼｯｸM-PRO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i/>
      <u val="single"/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S創英角ﾎﾟｯﾌﾟ体"/>
      <family val="3"/>
    </font>
    <font>
      <u val="single"/>
      <sz val="20"/>
      <name val="HGS創英角ﾎﾟｯﾌﾟ体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u val="single"/>
      <sz val="22"/>
      <name val="HGS創英角ﾎﾟｯﾌﾟ体"/>
      <family val="3"/>
    </font>
    <font>
      <b/>
      <sz val="6"/>
      <name val="HG丸ｺﾞｼｯｸM-PRO"/>
      <family val="3"/>
    </font>
    <font>
      <b/>
      <i/>
      <u val="single"/>
      <sz val="11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b/>
      <sz val="8"/>
      <name val="HG丸ｺﾞｼｯｸM-PRO"/>
      <family val="3"/>
    </font>
    <font>
      <sz val="10"/>
      <name val="ＭＳ Ｐゴシック"/>
      <family val="3"/>
    </font>
    <font>
      <b/>
      <u val="double"/>
      <sz val="14"/>
      <name val="ＭＳ Ｐゴシック"/>
      <family val="3"/>
    </font>
    <font>
      <b/>
      <u val="double"/>
      <sz val="14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b/>
      <u val="single"/>
      <sz val="18"/>
      <name val="HG丸ｺﾞｼｯｸM-PRO"/>
      <family val="3"/>
    </font>
    <font>
      <b/>
      <u val="single"/>
      <sz val="12"/>
      <name val="ＭＳ Ｐゴシック"/>
      <family val="3"/>
    </font>
    <font>
      <b/>
      <u val="single"/>
      <sz val="12"/>
      <name val="HG丸ｺﾞｼｯｸM-PRO"/>
      <family val="3"/>
    </font>
    <font>
      <b/>
      <u val="doub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 style="thin"/>
      <bottom style="medium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37">
    <xf numFmtId="0" fontId="0" fillId="0" borderId="0" xfId="0" applyAlignment="1">
      <alignment/>
    </xf>
    <xf numFmtId="0" fontId="0" fillId="33" borderId="0" xfId="6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" fillId="0" borderId="12" xfId="61" applyNumberFormat="1" applyFont="1" applyFill="1" applyBorder="1" applyAlignment="1">
      <alignment horizontal="center" vertical="center"/>
      <protection/>
    </xf>
    <xf numFmtId="0" fontId="3" fillId="0" borderId="13" xfId="61" applyNumberFormat="1" applyFont="1" applyFill="1" applyBorder="1" applyAlignment="1">
      <alignment horizontal="center" vertical="center"/>
      <protection/>
    </xf>
    <xf numFmtId="0" fontId="3" fillId="0" borderId="14" xfId="61" applyNumberFormat="1" applyFont="1" applyFill="1" applyBorder="1" applyAlignment="1">
      <alignment horizontal="center" vertical="center"/>
      <protection/>
    </xf>
    <xf numFmtId="0" fontId="3" fillId="0" borderId="0" xfId="61" applyNumberFormat="1" applyFont="1" applyFill="1" applyBorder="1" applyAlignment="1">
      <alignment horizontal="center" vertical="center"/>
      <protection/>
    </xf>
    <xf numFmtId="41" fontId="3" fillId="0" borderId="0" xfId="61" applyNumberFormat="1" applyFont="1" applyFill="1" applyBorder="1" applyAlignment="1">
      <alignment horizontal="center" vertical="center"/>
      <protection/>
    </xf>
    <xf numFmtId="0" fontId="3" fillId="0" borderId="15" xfId="61" applyNumberFormat="1" applyFont="1" applyFill="1" applyBorder="1" applyAlignment="1">
      <alignment horizontal="center" vertical="center"/>
      <protection/>
    </xf>
    <xf numFmtId="0" fontId="3" fillId="0" borderId="16" xfId="61" applyNumberFormat="1" applyFont="1" applyFill="1" applyBorder="1" applyAlignment="1">
      <alignment horizontal="center" vertical="center"/>
      <protection/>
    </xf>
    <xf numFmtId="0" fontId="3" fillId="0" borderId="17" xfId="61" applyNumberFormat="1" applyFont="1" applyFill="1" applyBorder="1" applyAlignment="1">
      <alignment horizontal="center" vertical="center"/>
      <protection/>
    </xf>
    <xf numFmtId="0" fontId="3" fillId="0" borderId="18" xfId="61" applyNumberFormat="1" applyFont="1" applyFill="1" applyBorder="1" applyAlignment="1">
      <alignment horizontal="center" vertical="center"/>
      <protection/>
    </xf>
    <xf numFmtId="0" fontId="3" fillId="0" borderId="19" xfId="61" applyNumberFormat="1" applyFont="1" applyFill="1" applyBorder="1" applyAlignment="1">
      <alignment horizontal="center" vertical="center"/>
      <protection/>
    </xf>
    <xf numFmtId="0" fontId="3" fillId="0" borderId="2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3" fillId="34" borderId="10" xfId="61" applyNumberFormat="1" applyFont="1" applyFill="1" applyBorder="1" applyAlignment="1">
      <alignment horizontal="center" vertical="center"/>
      <protection/>
    </xf>
    <xf numFmtId="0" fontId="3" fillId="34" borderId="12" xfId="61" applyNumberFormat="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21" xfId="61" applyFont="1" applyFill="1" applyBorder="1" applyAlignment="1">
      <alignment horizontal="center" vertical="center"/>
      <protection/>
    </xf>
    <xf numFmtId="20" fontId="16" fillId="0" borderId="0" xfId="61" applyNumberFormat="1" applyFont="1" applyFill="1" applyBorder="1" applyAlignment="1">
      <alignment horizontal="center" vertical="center"/>
      <protection/>
    </xf>
    <xf numFmtId="20" fontId="16" fillId="0" borderId="21" xfId="61" applyNumberFormat="1" applyFont="1" applyFill="1" applyBorder="1" applyAlignment="1">
      <alignment horizontal="center" vertical="center"/>
      <protection/>
    </xf>
    <xf numFmtId="20" fontId="16" fillId="0" borderId="22" xfId="61" applyNumberFormat="1" applyFont="1" applyFill="1" applyBorder="1" applyAlignment="1">
      <alignment horizontal="center" vertical="center"/>
      <protection/>
    </xf>
    <xf numFmtId="20" fontId="16" fillId="0" borderId="23" xfId="6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61" applyFont="1" applyFill="1" applyBorder="1" applyAlignment="1">
      <alignment vertical="center"/>
      <protection/>
    </xf>
    <xf numFmtId="0" fontId="16" fillId="0" borderId="24" xfId="6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61" applyNumberFormat="1" applyFont="1" applyFill="1" applyBorder="1" applyAlignment="1">
      <alignment horizontal="lef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1" xfId="61" applyFont="1" applyFill="1" applyBorder="1" applyAlignment="1">
      <alignment horizontal="center" vertical="center"/>
      <protection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20" fontId="16" fillId="0" borderId="24" xfId="61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left" vertical="center"/>
    </xf>
    <xf numFmtId="0" fontId="24" fillId="0" borderId="23" xfId="61" applyNumberFormat="1" applyFont="1" applyFill="1" applyBorder="1" applyAlignment="1">
      <alignment horizontal="center" vertical="center"/>
      <protection/>
    </xf>
    <xf numFmtId="0" fontId="24" fillId="0" borderId="21" xfId="61" applyNumberFormat="1" applyFont="1" applyFill="1" applyBorder="1" applyAlignment="1">
      <alignment horizontal="center" vertical="center"/>
      <protection/>
    </xf>
    <xf numFmtId="0" fontId="24" fillId="0" borderId="24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left" vertical="center"/>
      <protection/>
    </xf>
    <xf numFmtId="0" fontId="21" fillId="0" borderId="32" xfId="0" applyFont="1" applyBorder="1" applyAlignment="1">
      <alignment horizontal="center" vertical="center"/>
    </xf>
    <xf numFmtId="0" fontId="21" fillId="33" borderId="21" xfId="0" applyFont="1" applyFill="1" applyBorder="1" applyAlignment="1">
      <alignment vertical="center"/>
    </xf>
    <xf numFmtId="0" fontId="21" fillId="33" borderId="33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0" fontId="25" fillId="0" borderId="0" xfId="61" applyNumberFormat="1" applyFont="1" applyFill="1" applyBorder="1" applyAlignment="1">
      <alignment horizontal="left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27" fillId="0" borderId="13" xfId="61" applyNumberFormat="1" applyFont="1" applyFill="1" applyBorder="1" applyAlignment="1">
      <alignment horizontal="center" vertical="center"/>
      <protection/>
    </xf>
    <xf numFmtId="0" fontId="27" fillId="0" borderId="14" xfId="61" applyNumberFormat="1" applyFont="1" applyFill="1" applyBorder="1" applyAlignment="1">
      <alignment horizontal="center" vertical="center"/>
      <protection/>
    </xf>
    <xf numFmtId="0" fontId="24" fillId="0" borderId="10" xfId="61" applyNumberFormat="1" applyFont="1" applyFill="1" applyBorder="1" applyAlignment="1">
      <alignment horizontal="center" vertical="center"/>
      <protection/>
    </xf>
    <xf numFmtId="0" fontId="24" fillId="0" borderId="31" xfId="61" applyNumberFormat="1" applyFont="1" applyFill="1" applyBorder="1" applyAlignment="1">
      <alignment horizontal="center" vertical="center"/>
      <protection/>
    </xf>
    <xf numFmtId="0" fontId="24" fillId="0" borderId="35" xfId="61" applyNumberFormat="1" applyFont="1" applyFill="1" applyBorder="1" applyAlignment="1">
      <alignment horizontal="center" vertical="center"/>
      <protection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35" borderId="23" xfId="61" applyNumberFormat="1" applyFont="1" applyFill="1" applyBorder="1" applyAlignment="1">
      <alignment horizontal="center" vertical="center"/>
      <protection/>
    </xf>
    <xf numFmtId="0" fontId="0" fillId="35" borderId="21" xfId="61" applyNumberFormat="1" applyFont="1" applyFill="1" applyBorder="1" applyAlignment="1">
      <alignment horizontal="center" vertical="center"/>
      <protection/>
    </xf>
    <xf numFmtId="0" fontId="0" fillId="35" borderId="22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0" fillId="35" borderId="24" xfId="61" applyNumberFormat="1" applyFont="1" applyFill="1" applyBorder="1" applyAlignment="1">
      <alignment horizontal="center" vertical="center"/>
      <protection/>
    </xf>
    <xf numFmtId="0" fontId="7" fillId="0" borderId="10" xfId="61" applyNumberFormat="1" applyFont="1" applyFill="1" applyBorder="1" applyAlignment="1">
      <alignment horizontal="center" vertical="center"/>
      <protection/>
    </xf>
    <xf numFmtId="0" fontId="7" fillId="0" borderId="31" xfId="61" applyNumberFormat="1" applyFont="1" applyFill="1" applyBorder="1" applyAlignment="1">
      <alignment horizontal="center" vertical="center"/>
      <protection/>
    </xf>
    <xf numFmtId="0" fontId="7" fillId="0" borderId="35" xfId="61" applyNumberFormat="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35" borderId="23" xfId="0" applyNumberFormat="1" applyFont="1" applyFill="1" applyBorder="1" applyAlignment="1">
      <alignment horizontal="center" vertical="center"/>
    </xf>
    <xf numFmtId="0" fontId="0" fillId="35" borderId="21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21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24" xfId="0" applyNumberFormat="1" applyFont="1" applyFill="1" applyBorder="1" applyAlignment="1">
      <alignment horizontal="center" vertical="center"/>
    </xf>
    <xf numFmtId="0" fontId="0" fillId="36" borderId="0" xfId="61" applyNumberFormat="1" applyFont="1" applyFill="1" applyBorder="1" applyAlignment="1">
      <alignment horizontal="center" vertical="center"/>
      <protection/>
    </xf>
    <xf numFmtId="0" fontId="26" fillId="0" borderId="0" xfId="61" applyFont="1" applyFill="1" applyBorder="1" applyAlignment="1">
      <alignment vertical="center"/>
      <protection/>
    </xf>
    <xf numFmtId="0" fontId="12" fillId="37" borderId="0" xfId="61" applyFont="1" applyFill="1" applyBorder="1" applyAlignment="1">
      <alignment horizontal="center" vertical="center"/>
      <protection/>
    </xf>
    <xf numFmtId="0" fontId="0" fillId="37" borderId="0" xfId="61" applyFill="1" applyBorder="1" applyAlignment="1">
      <alignment horizontal="left" vertical="center"/>
      <protection/>
    </xf>
    <xf numFmtId="0" fontId="19" fillId="0" borderId="0" xfId="6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6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2" fillId="0" borderId="17" xfId="61" applyFont="1" applyFill="1" applyBorder="1" applyAlignment="1">
      <alignment horizontal="center" vertical="center"/>
      <protection/>
    </xf>
    <xf numFmtId="0" fontId="32" fillId="0" borderId="0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>
      <alignment horizontal="left" vertical="center"/>
      <protection/>
    </xf>
    <xf numFmtId="0" fontId="3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7" xfId="61" applyFont="1" applyFill="1" applyBorder="1">
      <alignment horizontal="left" vertical="center"/>
      <protection/>
    </xf>
    <xf numFmtId="0" fontId="32" fillId="0" borderId="0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left" vertical="center"/>
    </xf>
    <xf numFmtId="0" fontId="32" fillId="0" borderId="17" xfId="0" applyFont="1" applyBorder="1" applyAlignment="1">
      <alignment vertical="center"/>
    </xf>
    <xf numFmtId="0" fontId="35" fillId="0" borderId="0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top"/>
      <protection/>
    </xf>
    <xf numFmtId="0" fontId="32" fillId="0" borderId="0" xfId="61" applyFont="1" applyFill="1" applyBorder="1" applyAlignment="1">
      <alignment horizontal="center" vertical="center" textRotation="255"/>
      <protection/>
    </xf>
    <xf numFmtId="0" fontId="32" fillId="0" borderId="12" xfId="0" applyFont="1" applyBorder="1" applyAlignment="1">
      <alignment vertical="center"/>
    </xf>
    <xf numFmtId="0" fontId="32" fillId="0" borderId="13" xfId="61" applyFont="1" applyFill="1" applyBorder="1">
      <alignment horizontal="left" vertical="center"/>
      <protection/>
    </xf>
    <xf numFmtId="0" fontId="32" fillId="0" borderId="15" xfId="61" applyFont="1" applyFill="1" applyBorder="1">
      <alignment horizontal="left" vertical="center"/>
      <protection/>
    </xf>
    <xf numFmtId="0" fontId="32" fillId="0" borderId="14" xfId="61" applyFont="1" applyFill="1" applyBorder="1">
      <alignment horizontal="left" vertical="center"/>
      <protection/>
    </xf>
    <xf numFmtId="0" fontId="32" fillId="0" borderId="11" xfId="61" applyFont="1" applyFill="1" applyBorder="1">
      <alignment horizontal="left" vertical="center"/>
      <protection/>
    </xf>
    <xf numFmtId="0" fontId="32" fillId="0" borderId="17" xfId="61" applyFont="1" applyFill="1" applyBorder="1" applyAlignment="1">
      <alignment vertical="center"/>
      <protection/>
    </xf>
    <xf numFmtId="0" fontId="32" fillId="0" borderId="11" xfId="61" applyFont="1" applyFill="1" applyBorder="1" applyAlignment="1">
      <alignment vertical="center"/>
      <protection/>
    </xf>
    <xf numFmtId="0" fontId="35" fillId="0" borderId="12" xfId="61" applyFont="1" applyFill="1" applyBorder="1" applyAlignment="1">
      <alignment horizontal="center" vertical="center"/>
      <protection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5" fillId="0" borderId="0" xfId="0" applyFont="1" applyBorder="1" applyAlignment="1">
      <alignment vertical="center" textRotation="255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5" xfId="61" applyFont="1" applyFill="1" applyBorder="1" applyAlignment="1">
      <alignment vertical="center"/>
      <protection/>
    </xf>
    <xf numFmtId="0" fontId="32" fillId="0" borderId="17" xfId="0" applyFont="1" applyBorder="1" applyAlignment="1">
      <alignment horizontal="center" vertical="center"/>
    </xf>
    <xf numFmtId="0" fontId="32" fillId="0" borderId="12" xfId="61" applyFont="1" applyFill="1" applyBorder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2" fillId="0" borderId="1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vertical="top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3" xfId="0" applyFont="1" applyBorder="1" applyAlignment="1">
      <alignment horizontal="center" vertical="center"/>
    </xf>
    <xf numFmtId="0" fontId="35" fillId="0" borderId="11" xfId="61" applyFont="1" applyFill="1" applyBorder="1" applyAlignment="1">
      <alignment horizontal="center"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4" xfId="61" applyFont="1" applyFill="1" applyBorder="1" applyAlignment="1">
      <alignment vertical="center"/>
      <protection/>
    </xf>
    <xf numFmtId="0" fontId="32" fillId="0" borderId="17" xfId="61" applyFont="1" applyFill="1" applyBorder="1" applyAlignment="1">
      <alignment horizontal="left" vertical="center"/>
      <protection/>
    </xf>
    <xf numFmtId="0" fontId="32" fillId="0" borderId="17" xfId="61" applyFont="1" applyFill="1" applyBorder="1" applyAlignment="1">
      <alignment vertical="top"/>
      <protection/>
    </xf>
    <xf numFmtId="0" fontId="32" fillId="0" borderId="12" xfId="61" applyFont="1" applyFill="1" applyBorder="1" applyAlignment="1">
      <alignment vertical="center"/>
      <protection/>
    </xf>
    <xf numFmtId="0" fontId="32" fillId="0" borderId="0" xfId="0" applyFont="1" applyBorder="1" applyAlignment="1">
      <alignment vertical="center" textRotation="255"/>
    </xf>
    <xf numFmtId="0" fontId="32" fillId="34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61" applyFont="1" applyFill="1" applyBorder="1">
      <alignment horizontal="left" vertical="center"/>
      <protection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textRotation="255"/>
    </xf>
    <xf numFmtId="0" fontId="3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20" fontId="16" fillId="0" borderId="36" xfId="61" applyNumberFormat="1" applyFont="1" applyFill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center" vertical="center"/>
    </xf>
    <xf numFmtId="0" fontId="0" fillId="35" borderId="13" xfId="61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61" applyFont="1" applyFill="1" applyBorder="1" applyAlignment="1">
      <alignment vertical="center"/>
      <protection/>
    </xf>
    <xf numFmtId="0" fontId="24" fillId="0" borderId="13" xfId="61" applyNumberFormat="1" applyFont="1" applyFill="1" applyBorder="1" applyAlignment="1">
      <alignment horizontal="center" vertical="center"/>
      <protection/>
    </xf>
    <xf numFmtId="0" fontId="7" fillId="0" borderId="13" xfId="61" applyNumberFormat="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0" fontId="0" fillId="0" borderId="23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20" fontId="0" fillId="0" borderId="24" xfId="0" applyNumberFormat="1" applyFont="1" applyFill="1" applyBorder="1" applyAlignment="1">
      <alignment horizontal="center" vertical="center"/>
    </xf>
    <xf numFmtId="0" fontId="36" fillId="0" borderId="40" xfId="61" applyFont="1" applyFill="1" applyBorder="1" applyAlignment="1">
      <alignment horizontal="center" vertical="center"/>
      <protection/>
    </xf>
    <xf numFmtId="0" fontId="36" fillId="0" borderId="27" xfId="61" applyFont="1" applyFill="1" applyBorder="1" applyAlignment="1">
      <alignment horizontal="center" vertical="center"/>
      <protection/>
    </xf>
    <xf numFmtId="0" fontId="36" fillId="0" borderId="41" xfId="61" applyFont="1" applyFill="1" applyBorder="1" applyAlignment="1">
      <alignment horizontal="center" vertical="center"/>
      <protection/>
    </xf>
    <xf numFmtId="0" fontId="36" fillId="0" borderId="26" xfId="6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42" xfId="61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14" fillId="39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4" xfId="0" applyFont="1" applyFill="1" applyBorder="1" applyAlignment="1">
      <alignment horizontal="center" vertical="center"/>
    </xf>
    <xf numFmtId="0" fontId="14" fillId="39" borderId="4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0" fontId="14" fillId="39" borderId="29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1" fillId="40" borderId="45" xfId="61" applyFont="1" applyFill="1" applyBorder="1" applyAlignment="1">
      <alignment horizontal="center" vertical="center"/>
      <protection/>
    </xf>
    <xf numFmtId="0" fontId="14" fillId="40" borderId="45" xfId="0" applyFont="1" applyFill="1" applyBorder="1" applyAlignment="1">
      <alignment horizontal="center" vertical="center"/>
    </xf>
    <xf numFmtId="0" fontId="14" fillId="40" borderId="44" xfId="0" applyFont="1" applyFill="1" applyBorder="1" applyAlignment="1">
      <alignment vertical="center"/>
    </xf>
    <xf numFmtId="0" fontId="14" fillId="37" borderId="45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20" fillId="0" borderId="13" xfId="0" applyFont="1" applyFill="1" applyBorder="1" applyAlignment="1">
      <alignment horizontal="left"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6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6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24" fillId="0" borderId="0" xfId="61" applyNumberFormat="1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/>
    </xf>
    <xf numFmtId="0" fontId="17" fillId="0" borderId="0" xfId="61" applyFont="1" applyFill="1" applyBorder="1" applyAlignment="1">
      <alignment horizontal="left" vertical="center"/>
      <protection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61" applyFont="1" applyFill="1" applyBorder="1" applyAlignment="1">
      <alignment horizontal="center" vertical="center"/>
      <protection/>
    </xf>
    <xf numFmtId="0" fontId="14" fillId="39" borderId="3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31" xfId="61" applyFont="1" applyFill="1" applyBorder="1" applyAlignment="1">
      <alignment horizontal="left" vertical="center"/>
      <protection/>
    </xf>
    <xf numFmtId="0" fontId="17" fillId="0" borderId="31" xfId="61" applyFont="1" applyFill="1" applyBorder="1" applyAlignment="1">
      <alignment horizontal="left" vertical="center"/>
      <protection/>
    </xf>
    <xf numFmtId="0" fontId="17" fillId="0" borderId="47" xfId="61" applyFont="1" applyFill="1" applyBorder="1" applyAlignment="1">
      <alignment horizontal="left" vertical="center"/>
      <protection/>
    </xf>
    <xf numFmtId="0" fontId="16" fillId="0" borderId="47" xfId="61" applyFont="1" applyFill="1" applyBorder="1" applyAlignment="1">
      <alignment horizontal="left" vertical="center"/>
      <protection/>
    </xf>
    <xf numFmtId="0" fontId="16" fillId="0" borderId="15" xfId="61" applyFont="1" applyFill="1" applyBorder="1" applyAlignment="1">
      <alignment horizontal="left" vertical="center"/>
      <protection/>
    </xf>
    <xf numFmtId="0" fontId="16" fillId="0" borderId="35" xfId="61" applyFont="1" applyFill="1" applyBorder="1" applyAlignment="1">
      <alignment horizontal="left" vertical="center"/>
      <protection/>
    </xf>
    <xf numFmtId="0" fontId="14" fillId="40" borderId="30" xfId="0" applyFont="1" applyFill="1" applyBorder="1" applyAlignment="1">
      <alignment horizontal="center" vertical="center"/>
    </xf>
    <xf numFmtId="0" fontId="24" fillId="0" borderId="22" xfId="61" applyNumberFormat="1" applyFont="1" applyFill="1" applyBorder="1" applyAlignment="1">
      <alignment horizontal="center" vertical="center"/>
      <protection/>
    </xf>
    <xf numFmtId="20" fontId="0" fillId="0" borderId="21" xfId="61" applyNumberFormat="1" applyFont="1" applyFill="1" applyBorder="1" applyAlignment="1">
      <alignment horizontal="center" vertical="center"/>
      <protection/>
    </xf>
    <xf numFmtId="20" fontId="0" fillId="41" borderId="0" xfId="0" applyNumberFormat="1" applyFill="1" applyAlignment="1">
      <alignment vertical="center"/>
    </xf>
    <xf numFmtId="0" fontId="0" fillId="41" borderId="0" xfId="0" applyNumberFormat="1" applyFill="1" applyAlignment="1">
      <alignment vertical="center"/>
    </xf>
    <xf numFmtId="0" fontId="0" fillId="41" borderId="0" xfId="0" applyFill="1" applyAlignment="1">
      <alignment vertical="center"/>
    </xf>
    <xf numFmtId="20" fontId="0" fillId="0" borderId="38" xfId="61" applyNumberFormat="1" applyFont="1" applyFill="1" applyBorder="1" applyAlignment="1">
      <alignment horizontal="center" vertical="center"/>
      <protection/>
    </xf>
    <xf numFmtId="20" fontId="21" fillId="0" borderId="23" xfId="61" applyNumberFormat="1" applyFont="1" applyFill="1" applyBorder="1" applyAlignment="1">
      <alignment horizontal="center" vertical="center"/>
      <protection/>
    </xf>
    <xf numFmtId="0" fontId="21" fillId="35" borderId="23" xfId="0" applyNumberFormat="1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36" borderId="1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35" borderId="21" xfId="0" applyNumberFormat="1" applyFont="1" applyFill="1" applyBorder="1" applyAlignment="1">
      <alignment horizontal="center" vertical="center"/>
    </xf>
    <xf numFmtId="0" fontId="21" fillId="36" borderId="31" xfId="0" applyNumberFormat="1" applyFont="1" applyFill="1" applyBorder="1" applyAlignment="1">
      <alignment horizontal="center" vertical="center"/>
    </xf>
    <xf numFmtId="20" fontId="21" fillId="0" borderId="21" xfId="61" applyNumberFormat="1" applyFont="1" applyFill="1" applyBorder="1" applyAlignment="1">
      <alignment horizontal="center" vertical="center"/>
      <protection/>
    </xf>
    <xf numFmtId="0" fontId="21" fillId="35" borderId="21" xfId="61" applyNumberFormat="1" applyFont="1" applyFill="1" applyBorder="1" applyAlignment="1">
      <alignment horizontal="center" vertical="center"/>
      <protection/>
    </xf>
    <xf numFmtId="0" fontId="21" fillId="0" borderId="22" xfId="0" applyFont="1" applyFill="1" applyBorder="1" applyAlignment="1">
      <alignment horizontal="center" vertical="center"/>
    </xf>
    <xf numFmtId="20" fontId="21" fillId="0" borderId="36" xfId="61" applyNumberFormat="1" applyFont="1" applyFill="1" applyBorder="1" applyAlignment="1">
      <alignment horizontal="center" vertical="center"/>
      <protection/>
    </xf>
    <xf numFmtId="0" fontId="21" fillId="35" borderId="22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0" fontId="21" fillId="36" borderId="21" xfId="0" applyNumberFormat="1" applyFont="1" applyFill="1" applyBorder="1" applyAlignment="1">
      <alignment horizontal="center" vertical="center"/>
    </xf>
    <xf numFmtId="0" fontId="21" fillId="35" borderId="36" xfId="0" applyNumberFormat="1" applyFont="1" applyFill="1" applyBorder="1" applyAlignment="1">
      <alignment horizontal="center" vertical="center"/>
    </xf>
    <xf numFmtId="0" fontId="21" fillId="36" borderId="16" xfId="0" applyNumberFormat="1" applyFont="1" applyFill="1" applyBorder="1" applyAlignment="1">
      <alignment horizontal="center" vertical="center"/>
    </xf>
    <xf numFmtId="20" fontId="21" fillId="0" borderId="48" xfId="61" applyNumberFormat="1" applyFont="1" applyFill="1" applyBorder="1" applyAlignment="1">
      <alignment horizontal="center" vertical="center"/>
      <protection/>
    </xf>
    <xf numFmtId="0" fontId="21" fillId="35" borderId="48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36" borderId="1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33" borderId="22" xfId="0" applyFont="1" applyFill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6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/>
    </xf>
    <xf numFmtId="0" fontId="21" fillId="0" borderId="54" xfId="0" applyFont="1" applyFill="1" applyBorder="1" applyAlignment="1">
      <alignment horizontal="left" vertical="center" shrinkToFit="1"/>
    </xf>
    <xf numFmtId="0" fontId="21" fillId="0" borderId="53" xfId="0" applyFont="1" applyFill="1" applyBorder="1" applyAlignment="1">
      <alignment horizontal="left" vertical="center" shrinkToFit="1"/>
    </xf>
    <xf numFmtId="0" fontId="21" fillId="0" borderId="21" xfId="0" applyFont="1" applyFill="1" applyBorder="1" applyAlignment="1">
      <alignment horizontal="left" vertical="center" shrinkToFit="1"/>
    </xf>
    <xf numFmtId="0" fontId="21" fillId="0" borderId="22" xfId="0" applyFont="1" applyFill="1" applyBorder="1" applyAlignment="1">
      <alignment horizontal="left" vertical="center" shrinkToFit="1"/>
    </xf>
    <xf numFmtId="0" fontId="21" fillId="0" borderId="23" xfId="0" applyFont="1" applyFill="1" applyBorder="1" applyAlignment="1">
      <alignment horizontal="left" vertical="center" shrinkToFit="1"/>
    </xf>
    <xf numFmtId="0" fontId="21" fillId="0" borderId="24" xfId="0" applyFont="1" applyFill="1" applyBorder="1" applyAlignment="1">
      <alignment horizontal="left" vertical="center" shrinkToFit="1"/>
    </xf>
    <xf numFmtId="0" fontId="21" fillId="0" borderId="33" xfId="0" applyFont="1" applyFill="1" applyBorder="1" applyAlignment="1">
      <alignment horizontal="left" vertical="center" shrinkToFit="1"/>
    </xf>
    <xf numFmtId="0" fontId="21" fillId="0" borderId="52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right" vertical="center"/>
    </xf>
    <xf numFmtId="0" fontId="36" fillId="0" borderId="50" xfId="61" applyFont="1" applyFill="1" applyBorder="1" applyAlignment="1">
      <alignment horizontal="center" vertical="center"/>
      <protection/>
    </xf>
    <xf numFmtId="0" fontId="24" fillId="0" borderId="38" xfId="61" applyNumberFormat="1" applyFont="1" applyFill="1" applyBorder="1" applyAlignment="1">
      <alignment horizontal="center" vertical="center"/>
      <protection/>
    </xf>
    <xf numFmtId="0" fontId="24" fillId="0" borderId="55" xfId="61" applyNumberFormat="1" applyFont="1" applyFill="1" applyBorder="1" applyAlignment="1">
      <alignment horizontal="center" vertical="center"/>
      <protection/>
    </xf>
    <xf numFmtId="0" fontId="7" fillId="0" borderId="55" xfId="61" applyNumberFormat="1" applyFont="1" applyFill="1" applyBorder="1" applyAlignment="1">
      <alignment horizontal="center" vertical="center"/>
      <protection/>
    </xf>
    <xf numFmtId="20" fontId="0" fillId="0" borderId="22" xfId="61" applyNumberFormat="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right" vertical="center"/>
      <protection/>
    </xf>
    <xf numFmtId="0" fontId="21" fillId="0" borderId="21" xfId="0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1" fillId="0" borderId="58" xfId="0" applyFont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3" borderId="0" xfId="0" applyFill="1" applyAlignment="1">
      <alignment horizontal="center" vertical="center"/>
    </xf>
    <xf numFmtId="0" fontId="40" fillId="0" borderId="0" xfId="61" applyFont="1" applyFill="1" applyBorder="1" applyAlignment="1">
      <alignment vertical="center"/>
      <protection/>
    </xf>
    <xf numFmtId="0" fontId="40" fillId="0" borderId="0" xfId="61" applyFont="1" applyFill="1" applyBorder="1" applyAlignment="1">
      <alignment/>
      <protection/>
    </xf>
    <xf numFmtId="0" fontId="0" fillId="0" borderId="0" xfId="6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center"/>
      <protection/>
    </xf>
    <xf numFmtId="0" fontId="21" fillId="0" borderId="51" xfId="0" applyFont="1" applyFill="1" applyBorder="1" applyAlignment="1">
      <alignment horizontal="left" vertical="center" shrinkToFit="1"/>
    </xf>
    <xf numFmtId="0" fontId="21" fillId="36" borderId="23" xfId="0" applyNumberFormat="1" applyFont="1" applyFill="1" applyBorder="1" applyAlignment="1">
      <alignment horizontal="center" vertical="center"/>
    </xf>
    <xf numFmtId="0" fontId="32" fillId="0" borderId="16" xfId="61" applyFont="1" applyFill="1" applyBorder="1">
      <alignment horizontal="left" vertical="center"/>
      <protection/>
    </xf>
    <xf numFmtId="0" fontId="32" fillId="0" borderId="16" xfId="0" applyFont="1" applyBorder="1" applyAlignment="1">
      <alignment vertical="center"/>
    </xf>
    <xf numFmtId="0" fontId="32" fillId="0" borderId="16" xfId="61" applyFont="1" applyFill="1" applyBorder="1" applyAlignment="1">
      <alignment vertical="center"/>
      <protection/>
    </xf>
    <xf numFmtId="0" fontId="32" fillId="0" borderId="16" xfId="61" applyFont="1" applyFill="1" applyBorder="1" applyAlignment="1">
      <alignment horizontal="center" vertical="center" textRotation="255"/>
      <protection/>
    </xf>
    <xf numFmtId="0" fontId="32" fillId="0" borderId="16" xfId="0" applyFont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20" fontId="0" fillId="0" borderId="24" xfId="61" applyNumberFormat="1" applyFont="1" applyFill="1" applyBorder="1" applyAlignment="1">
      <alignment horizontal="center" vertical="center"/>
      <protection/>
    </xf>
    <xf numFmtId="20" fontId="21" fillId="0" borderId="24" xfId="61" applyNumberFormat="1" applyFont="1" applyFill="1" applyBorder="1" applyAlignment="1">
      <alignment horizontal="center" vertical="center"/>
      <protection/>
    </xf>
    <xf numFmtId="0" fontId="21" fillId="35" borderId="24" xfId="0" applyNumberFormat="1" applyFont="1" applyFill="1" applyBorder="1" applyAlignment="1">
      <alignment horizontal="center" vertical="center"/>
    </xf>
    <xf numFmtId="0" fontId="21" fillId="36" borderId="35" xfId="0" applyNumberFormat="1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6" fillId="0" borderId="61" xfId="61" applyFont="1" applyFill="1" applyBorder="1" applyAlignment="1">
      <alignment horizontal="left" vertical="center"/>
      <protection/>
    </xf>
    <xf numFmtId="0" fontId="25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left" vertical="center"/>
    </xf>
    <xf numFmtId="0" fontId="14" fillId="4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vertical="center"/>
    </xf>
    <xf numFmtId="0" fontId="14" fillId="39" borderId="29" xfId="0" applyFont="1" applyFill="1" applyBorder="1" applyAlignment="1">
      <alignment horizontal="center" vertical="center"/>
    </xf>
    <xf numFmtId="0" fontId="21" fillId="40" borderId="29" xfId="61" applyFont="1" applyFill="1" applyBorder="1" applyAlignment="1">
      <alignment horizontal="center" vertical="center"/>
      <protection/>
    </xf>
    <xf numFmtId="0" fontId="14" fillId="40" borderId="29" xfId="0" applyFont="1" applyFill="1" applyBorder="1" applyAlignment="1">
      <alignment vertical="center"/>
    </xf>
    <xf numFmtId="0" fontId="14" fillId="37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29" fillId="0" borderId="17" xfId="0" applyFont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0" xfId="61" applyNumberFormat="1" applyFont="1" applyFill="1" applyBorder="1" applyAlignment="1">
      <alignment horizontal="center" vertical="center"/>
      <protection/>
    </xf>
    <xf numFmtId="0" fontId="21" fillId="35" borderId="23" xfId="61" applyNumberFormat="1" applyFont="1" applyFill="1" applyBorder="1" applyAlignment="1">
      <alignment horizontal="center" vertical="center"/>
      <protection/>
    </xf>
    <xf numFmtId="0" fontId="21" fillId="35" borderId="22" xfId="61" applyNumberFormat="1" applyFont="1" applyFill="1" applyBorder="1" applyAlignment="1">
      <alignment horizontal="center" vertical="center"/>
      <protection/>
    </xf>
    <xf numFmtId="0" fontId="21" fillId="35" borderId="24" xfId="61" applyNumberFormat="1" applyFont="1" applyFill="1" applyBorder="1" applyAlignment="1">
      <alignment horizontal="center" vertical="center"/>
      <protection/>
    </xf>
    <xf numFmtId="0" fontId="14" fillId="0" borderId="10" xfId="61" applyNumberFormat="1" applyFont="1" applyFill="1" applyBorder="1" applyAlignment="1">
      <alignment horizontal="center" vertical="center"/>
      <protection/>
    </xf>
    <xf numFmtId="0" fontId="14" fillId="0" borderId="31" xfId="61" applyNumberFormat="1" applyFont="1" applyFill="1" applyBorder="1" applyAlignment="1">
      <alignment horizontal="center" vertical="center"/>
      <protection/>
    </xf>
    <xf numFmtId="0" fontId="14" fillId="0" borderId="13" xfId="61" applyNumberFormat="1" applyFont="1" applyFill="1" applyBorder="1" applyAlignment="1">
      <alignment horizontal="center" vertical="center"/>
      <protection/>
    </xf>
    <xf numFmtId="0" fontId="14" fillId="0" borderId="35" xfId="61" applyNumberFormat="1" applyFont="1" applyFill="1" applyBorder="1" applyAlignment="1">
      <alignment horizontal="center" vertical="center"/>
      <protection/>
    </xf>
    <xf numFmtId="0" fontId="41" fillId="0" borderId="0" xfId="0" applyNumberFormat="1" applyFont="1" applyFill="1" applyBorder="1" applyAlignment="1">
      <alignment horizontal="center" vertical="center"/>
    </xf>
    <xf numFmtId="0" fontId="21" fillId="36" borderId="22" xfId="0" applyNumberFormat="1" applyFont="1" applyFill="1" applyBorder="1" applyAlignment="1">
      <alignment horizontal="center" vertical="center"/>
    </xf>
    <xf numFmtId="0" fontId="21" fillId="36" borderId="2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35" borderId="13" xfId="61" applyNumberFormat="1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right" vertical="center"/>
    </xf>
    <xf numFmtId="0" fontId="21" fillId="36" borderId="0" xfId="61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Alignment="1">
      <alignment horizontal="center" vertical="center"/>
    </xf>
    <xf numFmtId="0" fontId="32" fillId="0" borderId="63" xfId="61" applyFont="1" applyFill="1" applyBorder="1" applyAlignment="1">
      <alignment vertical="center"/>
      <protection/>
    </xf>
    <xf numFmtId="0" fontId="32" fillId="0" borderId="64" xfId="61" applyFont="1" applyFill="1" applyBorder="1" applyAlignment="1">
      <alignment vertical="center"/>
      <protection/>
    </xf>
    <xf numFmtId="0" fontId="32" fillId="0" borderId="65" xfId="61" applyFont="1" applyFill="1" applyBorder="1">
      <alignment horizontal="left" vertical="center"/>
      <protection/>
    </xf>
    <xf numFmtId="0" fontId="32" fillId="0" borderId="66" xfId="61" applyFont="1" applyFill="1" applyBorder="1">
      <alignment horizontal="left" vertical="center"/>
      <protection/>
    </xf>
    <xf numFmtId="0" fontId="32" fillId="0" borderId="65" xfId="0" applyFont="1" applyBorder="1" applyAlignment="1">
      <alignment vertical="center"/>
    </xf>
    <xf numFmtId="0" fontId="32" fillId="0" borderId="66" xfId="0" applyFont="1" applyBorder="1" applyAlignment="1">
      <alignment vertical="center"/>
    </xf>
    <xf numFmtId="0" fontId="32" fillId="0" borderId="63" xfId="61" applyFont="1" applyFill="1" applyBorder="1">
      <alignment horizontal="left" vertical="center"/>
      <protection/>
    </xf>
    <xf numFmtId="0" fontId="32" fillId="0" borderId="64" xfId="61" applyFont="1" applyFill="1" applyBorder="1">
      <alignment horizontal="left" vertical="center"/>
      <protection/>
    </xf>
    <xf numFmtId="0" fontId="32" fillId="0" borderId="63" xfId="61" applyFont="1" applyFill="1" applyBorder="1" applyAlignment="1">
      <alignment horizontal="center" vertical="center" textRotation="255"/>
      <protection/>
    </xf>
    <xf numFmtId="0" fontId="32" fillId="0" borderId="63" xfId="0" applyFont="1" applyBorder="1" applyAlignment="1">
      <alignment vertical="center"/>
    </xf>
    <xf numFmtId="0" fontId="32" fillId="0" borderId="66" xfId="61" applyFont="1" applyFill="1" applyBorder="1" applyAlignment="1">
      <alignment vertical="center"/>
      <protection/>
    </xf>
    <xf numFmtId="0" fontId="32" fillId="0" borderId="67" xfId="61" applyFont="1" applyFill="1" applyBorder="1" applyAlignment="1">
      <alignment horizontal="center" vertical="center" textRotation="255"/>
      <protection/>
    </xf>
    <xf numFmtId="0" fontId="29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vertical="center"/>
    </xf>
    <xf numFmtId="0" fontId="32" fillId="0" borderId="70" xfId="61" applyFont="1" applyFill="1" applyBorder="1">
      <alignment horizontal="left" vertical="center"/>
      <protection/>
    </xf>
    <xf numFmtId="0" fontId="32" fillId="0" borderId="63" xfId="61" applyFont="1" applyFill="1" applyBorder="1" applyAlignment="1">
      <alignment horizontal="center" vertical="center"/>
      <protection/>
    </xf>
    <xf numFmtId="0" fontId="32" fillId="0" borderId="71" xfId="61" applyFont="1" applyFill="1" applyBorder="1" applyAlignment="1">
      <alignment horizontal="center" vertical="center"/>
      <protection/>
    </xf>
    <xf numFmtId="0" fontId="32" fillId="0" borderId="67" xfId="61" applyFont="1" applyFill="1" applyBorder="1" applyAlignment="1">
      <alignment vertical="center"/>
      <protection/>
    </xf>
    <xf numFmtId="0" fontId="14" fillId="34" borderId="21" xfId="0" applyFont="1" applyFill="1" applyBorder="1" applyAlignment="1">
      <alignment vertical="center"/>
    </xf>
    <xf numFmtId="0" fontId="14" fillId="34" borderId="39" xfId="0" applyFont="1" applyFill="1" applyBorder="1" applyAlignment="1">
      <alignment vertical="center"/>
    </xf>
    <xf numFmtId="0" fontId="32" fillId="0" borderId="65" xfId="61" applyFont="1" applyFill="1" applyBorder="1" applyAlignment="1">
      <alignment horizontal="center" vertical="center"/>
      <protection/>
    </xf>
    <xf numFmtId="0" fontId="32" fillId="0" borderId="69" xfId="61" applyFont="1" applyFill="1" applyBorder="1" applyAlignment="1">
      <alignment horizontal="center" vertical="center"/>
      <protection/>
    </xf>
    <xf numFmtId="0" fontId="32" fillId="0" borderId="71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68" xfId="61" applyFont="1" applyFill="1" applyBorder="1">
      <alignment horizontal="left" vertical="center"/>
      <protection/>
    </xf>
    <xf numFmtId="0" fontId="32" fillId="0" borderId="72" xfId="0" applyFont="1" applyBorder="1" applyAlignment="1">
      <alignment vertical="center"/>
    </xf>
    <xf numFmtId="0" fontId="32" fillId="0" borderId="69" xfId="61" applyFont="1" applyFill="1" applyBorder="1">
      <alignment horizontal="left" vertical="center"/>
      <protection/>
    </xf>
    <xf numFmtId="0" fontId="32" fillId="0" borderId="73" xfId="61" applyFont="1" applyFill="1" applyBorder="1" applyAlignment="1">
      <alignment horizontal="left" vertical="center"/>
      <protection/>
    </xf>
    <xf numFmtId="0" fontId="32" fillId="0" borderId="73" xfId="61" applyFont="1" applyFill="1" applyBorder="1">
      <alignment horizontal="left" vertical="center"/>
      <protection/>
    </xf>
    <xf numFmtId="0" fontId="32" fillId="0" borderId="74" xfId="61" applyFont="1" applyFill="1" applyBorder="1" applyAlignment="1">
      <alignment vertical="top"/>
      <protection/>
    </xf>
    <xf numFmtId="0" fontId="32" fillId="0" borderId="65" xfId="61" applyFont="1" applyFill="1" applyBorder="1" applyAlignment="1">
      <alignment vertical="top"/>
      <protection/>
    </xf>
    <xf numFmtId="0" fontId="25" fillId="0" borderId="0" xfId="0" applyFont="1" applyBorder="1" applyAlignment="1">
      <alignment horizontal="center" vertical="center"/>
    </xf>
    <xf numFmtId="0" fontId="32" fillId="0" borderId="70" xfId="61" applyFont="1" applyFill="1" applyBorder="1" applyAlignment="1">
      <alignment vertical="center"/>
      <protection/>
    </xf>
    <xf numFmtId="0" fontId="32" fillId="0" borderId="73" xfId="61" applyFont="1" applyFill="1" applyBorder="1" applyAlignment="1">
      <alignment vertical="center"/>
      <protection/>
    </xf>
    <xf numFmtId="0" fontId="32" fillId="0" borderId="11" xfId="0" applyFont="1" applyBorder="1" applyAlignment="1">
      <alignment horizontal="center" vertical="center"/>
    </xf>
    <xf numFmtId="0" fontId="32" fillId="0" borderId="73" xfId="61" applyFont="1" applyFill="1" applyBorder="1" applyAlignment="1">
      <alignment horizontal="center" vertical="center" textRotation="255"/>
      <protection/>
    </xf>
    <xf numFmtId="0" fontId="32" fillId="0" borderId="73" xfId="0" applyFont="1" applyBorder="1" applyAlignment="1">
      <alignment horizontal="left" vertical="center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vertical="center"/>
    </xf>
    <xf numFmtId="0" fontId="32" fillId="0" borderId="0" xfId="61" applyFont="1" applyFill="1" applyBorder="1" applyAlignment="1">
      <alignment horizontal="right" vertical="center"/>
      <protection/>
    </xf>
    <xf numFmtId="0" fontId="32" fillId="0" borderId="0" xfId="0" applyFont="1" applyBorder="1" applyAlignment="1">
      <alignment horizontal="right" vertical="center"/>
    </xf>
    <xf numFmtId="0" fontId="32" fillId="0" borderId="11" xfId="61" applyFont="1" applyFill="1" applyBorder="1" applyAlignment="1">
      <alignment horizontal="right" vertical="center"/>
      <protection/>
    </xf>
    <xf numFmtId="0" fontId="32" fillId="0" borderId="11" xfId="0" applyFont="1" applyBorder="1" applyAlignment="1">
      <alignment horizontal="right" vertical="center"/>
    </xf>
    <xf numFmtId="0" fontId="32" fillId="0" borderId="11" xfId="0" applyFont="1" applyBorder="1" applyAlignment="1">
      <alignment vertical="center" textRotation="255"/>
    </xf>
    <xf numFmtId="0" fontId="32" fillId="0" borderId="73" xfId="0" applyFont="1" applyBorder="1" applyAlignment="1">
      <alignment vertical="center"/>
    </xf>
    <xf numFmtId="0" fontId="32" fillId="0" borderId="68" xfId="0" applyFont="1" applyBorder="1" applyAlignment="1">
      <alignment vertical="center"/>
    </xf>
    <xf numFmtId="0" fontId="32" fillId="0" borderId="75" xfId="0" applyFont="1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32" fillId="0" borderId="74" xfId="61" applyFont="1" applyFill="1" applyBorder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4" fillId="0" borderId="42" xfId="61" applyFont="1" applyFill="1" applyBorder="1" applyAlignment="1">
      <alignment horizontal="center" vertical="center"/>
      <protection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41" fontId="3" fillId="0" borderId="76" xfId="61" applyNumberFormat="1" applyFont="1" applyFill="1" applyBorder="1" applyAlignment="1">
      <alignment horizontal="center" vertical="center"/>
      <protection/>
    </xf>
    <xf numFmtId="41" fontId="3" fillId="0" borderId="78" xfId="61" applyNumberFormat="1" applyFont="1" applyFill="1" applyBorder="1" applyAlignment="1">
      <alignment horizontal="center" vertical="center"/>
      <protection/>
    </xf>
    <xf numFmtId="41" fontId="3" fillId="0" borderId="21" xfId="61" applyNumberFormat="1" applyFont="1" applyFill="1" applyBorder="1" applyAlignment="1">
      <alignment horizontal="center" vertical="center"/>
      <protection/>
    </xf>
    <xf numFmtId="41" fontId="3" fillId="0" borderId="24" xfId="61" applyNumberFormat="1" applyFont="1" applyFill="1" applyBorder="1" applyAlignment="1">
      <alignment horizontal="center" vertical="center"/>
      <protection/>
    </xf>
    <xf numFmtId="41" fontId="3" fillId="0" borderId="31" xfId="61" applyNumberFormat="1" applyFont="1" applyFill="1" applyBorder="1" applyAlignment="1">
      <alignment horizontal="center" vertical="center"/>
      <protection/>
    </xf>
    <xf numFmtId="41" fontId="3" fillId="0" borderId="35" xfId="61" applyNumberFormat="1" applyFont="1" applyFill="1" applyBorder="1" applyAlignment="1">
      <alignment horizontal="center" vertical="center"/>
      <protection/>
    </xf>
    <xf numFmtId="0" fontId="2" fillId="0" borderId="80" xfId="61" applyFont="1" applyFill="1" applyBorder="1" applyAlignment="1">
      <alignment horizontal="center" vertical="center"/>
      <protection/>
    </xf>
    <xf numFmtId="0" fontId="2" fillId="0" borderId="81" xfId="61" applyFont="1" applyFill="1" applyBorder="1" applyAlignment="1">
      <alignment horizontal="center" vertical="center"/>
      <protection/>
    </xf>
    <xf numFmtId="41" fontId="3" fillId="0" borderId="22" xfId="61" applyNumberFormat="1" applyFont="1" applyFill="1" applyBorder="1" applyAlignment="1">
      <alignment horizontal="center" vertical="center"/>
      <protection/>
    </xf>
    <xf numFmtId="41" fontId="3" fillId="0" borderId="48" xfId="61" applyNumberFormat="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82" xfId="61" applyFont="1" applyFill="1" applyBorder="1" applyAlignment="1">
      <alignment horizontal="center" vertical="center"/>
      <protection/>
    </xf>
    <xf numFmtId="0" fontId="25" fillId="34" borderId="21" xfId="61" applyNumberFormat="1" applyFont="1" applyFill="1" applyBorder="1" applyAlignment="1">
      <alignment horizontal="left" vertical="center"/>
      <protection/>
    </xf>
    <xf numFmtId="0" fontId="25" fillId="34" borderId="24" xfId="61" applyNumberFormat="1" applyFont="1" applyFill="1" applyBorder="1" applyAlignment="1">
      <alignment horizontal="left" vertical="center"/>
      <protection/>
    </xf>
    <xf numFmtId="0" fontId="3" fillId="0" borderId="83" xfId="61" applyNumberFormat="1" applyFont="1" applyFill="1" applyBorder="1" applyAlignment="1">
      <alignment horizontal="center" vertical="center"/>
      <protection/>
    </xf>
    <xf numFmtId="0" fontId="3" fillId="0" borderId="84" xfId="61" applyNumberFormat="1" applyFont="1" applyFill="1" applyBorder="1" applyAlignment="1">
      <alignment horizontal="center" vertical="center"/>
      <protection/>
    </xf>
    <xf numFmtId="0" fontId="3" fillId="0" borderId="85" xfId="61" applyNumberFormat="1" applyFont="1" applyFill="1" applyBorder="1" applyAlignment="1">
      <alignment horizontal="center" vertical="center"/>
      <protection/>
    </xf>
    <xf numFmtId="0" fontId="3" fillId="0" borderId="86" xfId="61" applyNumberFormat="1" applyFont="1" applyFill="1" applyBorder="1" applyAlignment="1">
      <alignment horizontal="center" vertical="center"/>
      <protection/>
    </xf>
    <xf numFmtId="41" fontId="3" fillId="0" borderId="50" xfId="61" applyNumberFormat="1" applyFont="1" applyFill="1" applyBorder="1" applyAlignment="1">
      <alignment horizontal="center" vertical="center"/>
      <protection/>
    </xf>
    <xf numFmtId="41" fontId="3" fillId="0" borderId="82" xfId="61" applyNumberFormat="1" applyFont="1" applyFill="1" applyBorder="1" applyAlignment="1">
      <alignment horizontal="center" vertical="center"/>
      <protection/>
    </xf>
    <xf numFmtId="0" fontId="2" fillId="0" borderId="87" xfId="61" applyFont="1" applyFill="1" applyBorder="1" applyAlignment="1">
      <alignment horizontal="center" vertical="center"/>
      <protection/>
    </xf>
    <xf numFmtId="0" fontId="25" fillId="0" borderId="43" xfId="61" applyNumberFormat="1" applyFont="1" applyFill="1" applyBorder="1" applyAlignment="1">
      <alignment horizontal="center" vertical="center" wrapText="1"/>
      <protection/>
    </xf>
    <xf numFmtId="0" fontId="25" fillId="0" borderId="88" xfId="61" applyNumberFormat="1" applyFont="1" applyFill="1" applyBorder="1" applyAlignment="1">
      <alignment horizontal="center" vertical="center" wrapText="1"/>
      <protection/>
    </xf>
    <xf numFmtId="0" fontId="25" fillId="0" borderId="89" xfId="61" applyNumberFormat="1" applyFont="1" applyFill="1" applyBorder="1" applyAlignment="1">
      <alignment horizontal="center" vertical="center" wrapText="1"/>
      <protection/>
    </xf>
    <xf numFmtId="0" fontId="25" fillId="0" borderId="10" xfId="61" applyNumberFormat="1" applyFont="1" applyFill="1" applyBorder="1" applyAlignment="1">
      <alignment horizontal="center" vertical="center" wrapText="1"/>
      <protection/>
    </xf>
    <xf numFmtId="0" fontId="25" fillId="0" borderId="11" xfId="61" applyNumberFormat="1" applyFont="1" applyFill="1" applyBorder="1" applyAlignment="1">
      <alignment horizontal="center" vertical="center" wrapText="1"/>
      <protection/>
    </xf>
    <xf numFmtId="0" fontId="25" fillId="0" borderId="12" xfId="61" applyNumberFormat="1" applyFont="1" applyFill="1" applyBorder="1" applyAlignment="1">
      <alignment horizontal="center" vertical="center" wrapText="1"/>
      <protection/>
    </xf>
    <xf numFmtId="41" fontId="3" fillId="0" borderId="40" xfId="61" applyNumberFormat="1" applyFont="1" applyFill="1" applyBorder="1" applyAlignment="1">
      <alignment horizontal="center" vertical="center"/>
      <protection/>
    </xf>
    <xf numFmtId="41" fontId="3" fillId="0" borderId="23" xfId="61" applyNumberFormat="1" applyFont="1" applyFill="1" applyBorder="1" applyAlignment="1">
      <alignment horizontal="center" vertical="center"/>
      <protection/>
    </xf>
    <xf numFmtId="0" fontId="25" fillId="34" borderId="22" xfId="61" applyNumberFormat="1" applyFont="1" applyFill="1" applyBorder="1" applyAlignment="1">
      <alignment horizontal="left" vertical="center"/>
      <protection/>
    </xf>
    <xf numFmtId="0" fontId="3" fillId="0" borderId="90" xfId="61" applyNumberFormat="1" applyFont="1" applyFill="1" applyBorder="1" applyAlignment="1">
      <alignment horizontal="center" vertical="center"/>
      <protection/>
    </xf>
    <xf numFmtId="0" fontId="3" fillId="0" borderId="91" xfId="61" applyNumberFormat="1" applyFont="1" applyFill="1" applyBorder="1" applyAlignment="1">
      <alignment horizontal="center" vertical="center"/>
      <protection/>
    </xf>
    <xf numFmtId="0" fontId="2" fillId="0" borderId="92" xfId="61" applyFont="1" applyFill="1" applyBorder="1" applyAlignment="1">
      <alignment horizontal="center" vertical="center"/>
      <protection/>
    </xf>
    <xf numFmtId="0" fontId="3" fillId="0" borderId="93" xfId="61" applyNumberFormat="1" applyFont="1" applyFill="1" applyBorder="1" applyAlignment="1">
      <alignment horizontal="center" vertical="center"/>
      <protection/>
    </xf>
    <xf numFmtId="0" fontId="3" fillId="0" borderId="94" xfId="61" applyNumberFormat="1" applyFont="1" applyFill="1" applyBorder="1" applyAlignment="1">
      <alignment horizontal="center" vertical="center"/>
      <protection/>
    </xf>
    <xf numFmtId="0" fontId="3" fillId="0" borderId="95" xfId="61" applyNumberFormat="1" applyFont="1" applyFill="1" applyBorder="1" applyAlignment="1">
      <alignment horizontal="center" vertical="center"/>
      <protection/>
    </xf>
    <xf numFmtId="0" fontId="3" fillId="0" borderId="96" xfId="61" applyNumberFormat="1" applyFont="1" applyFill="1" applyBorder="1" applyAlignment="1">
      <alignment horizontal="center" vertical="center"/>
      <protection/>
    </xf>
    <xf numFmtId="0" fontId="3" fillId="0" borderId="25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12" fillId="0" borderId="92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49" fontId="3" fillId="0" borderId="25" xfId="61" applyNumberFormat="1" applyFont="1" applyFill="1" applyBorder="1" applyAlignment="1">
      <alignment horizontal="center" vertical="center"/>
      <protection/>
    </xf>
    <xf numFmtId="49" fontId="3" fillId="0" borderId="23" xfId="61" applyNumberFormat="1" applyFont="1" applyFill="1" applyBorder="1" applyAlignment="1">
      <alignment horizontal="center" vertical="center"/>
      <protection/>
    </xf>
    <xf numFmtId="49" fontId="3" fillId="0" borderId="38" xfId="61" applyNumberFormat="1" applyFont="1" applyFill="1" applyBorder="1" applyAlignment="1">
      <alignment horizontal="center" vertical="center"/>
      <protection/>
    </xf>
    <xf numFmtId="49" fontId="3" fillId="0" borderId="21" xfId="61" applyNumberFormat="1" applyFont="1" applyFill="1" applyBorder="1" applyAlignment="1">
      <alignment horizontal="center" vertical="center"/>
      <protection/>
    </xf>
    <xf numFmtId="0" fontId="3" fillId="0" borderId="55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horizontal="center" vertical="center"/>
      <protection/>
    </xf>
    <xf numFmtId="0" fontId="2" fillId="0" borderId="97" xfId="61" applyFont="1" applyFill="1" applyBorder="1" applyAlignment="1">
      <alignment horizontal="center" vertical="center"/>
      <protection/>
    </xf>
    <xf numFmtId="0" fontId="3" fillId="0" borderId="98" xfId="61" applyNumberFormat="1" applyFont="1" applyFill="1" applyBorder="1" applyAlignment="1">
      <alignment horizontal="center" vertical="center"/>
      <protection/>
    </xf>
    <xf numFmtId="0" fontId="3" fillId="0" borderId="99" xfId="61" applyFont="1" applyFill="1" applyBorder="1" applyAlignment="1">
      <alignment horizontal="center" vertical="center"/>
      <protection/>
    </xf>
    <xf numFmtId="0" fontId="3" fillId="0" borderId="92" xfId="61" applyFont="1" applyFill="1" applyBorder="1" applyAlignment="1">
      <alignment horizontal="center" vertical="center"/>
      <protection/>
    </xf>
    <xf numFmtId="49" fontId="3" fillId="0" borderId="28" xfId="61" applyNumberFormat="1" applyFont="1" applyFill="1" applyBorder="1" applyAlignment="1">
      <alignment horizontal="center" vertical="center"/>
      <protection/>
    </xf>
    <xf numFmtId="49" fontId="3" fillId="0" borderId="40" xfId="61" applyNumberFormat="1" applyFont="1" applyFill="1" applyBorder="1" applyAlignment="1">
      <alignment horizontal="center" vertical="center"/>
      <protection/>
    </xf>
    <xf numFmtId="0" fontId="3" fillId="0" borderId="89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40" fillId="0" borderId="0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25" fillId="0" borderId="38" xfId="61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>
      <alignment horizontal="center" vertical="center"/>
      <protection/>
    </xf>
    <xf numFmtId="0" fontId="32" fillId="0" borderId="22" xfId="0" applyFont="1" applyBorder="1" applyAlignment="1">
      <alignment horizontal="center" vertical="top" textRotation="255"/>
    </xf>
    <xf numFmtId="0" fontId="32" fillId="0" borderId="36" xfId="0" applyFont="1" applyBorder="1" applyAlignment="1">
      <alignment horizontal="center" vertical="top" textRotation="255"/>
    </xf>
    <xf numFmtId="0" fontId="32" fillId="0" borderId="23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top" textRotation="255" shrinkToFit="1"/>
    </xf>
    <xf numFmtId="0" fontId="32" fillId="0" borderId="36" xfId="0" applyFont="1" applyBorder="1" applyAlignment="1">
      <alignment horizontal="center" vertical="top" textRotation="255" shrinkToFit="1"/>
    </xf>
    <xf numFmtId="0" fontId="32" fillId="0" borderId="23" xfId="0" applyFont="1" applyBorder="1" applyAlignment="1">
      <alignment horizontal="center" vertical="top" textRotation="255" shrinkToFit="1"/>
    </xf>
    <xf numFmtId="0" fontId="32" fillId="0" borderId="17" xfId="61" applyFont="1" applyFill="1" applyBorder="1" applyAlignment="1">
      <alignment horizontal="center" vertical="center"/>
      <protection/>
    </xf>
    <xf numFmtId="0" fontId="29" fillId="0" borderId="13" xfId="61" applyFont="1" applyFill="1" applyBorder="1" applyAlignment="1">
      <alignment horizontal="center" vertical="center"/>
      <protection/>
    </xf>
    <xf numFmtId="0" fontId="29" fillId="0" borderId="15" xfId="61" applyFont="1" applyFill="1" applyBorder="1" applyAlignment="1">
      <alignment horizontal="center" vertical="center"/>
      <protection/>
    </xf>
    <xf numFmtId="0" fontId="29" fillId="0" borderId="14" xfId="61" applyFont="1" applyFill="1" applyBorder="1" applyAlignment="1">
      <alignment horizontal="center" vertical="center"/>
      <protection/>
    </xf>
    <xf numFmtId="0" fontId="29" fillId="0" borderId="10" xfId="61" applyFont="1" applyFill="1" applyBorder="1" applyAlignment="1">
      <alignment horizontal="center" vertical="center"/>
      <protection/>
    </xf>
    <xf numFmtId="0" fontId="29" fillId="0" borderId="11" xfId="61" applyFont="1" applyFill="1" applyBorder="1" applyAlignment="1">
      <alignment horizontal="center" vertical="center"/>
      <protection/>
    </xf>
    <xf numFmtId="0" fontId="29" fillId="0" borderId="12" xfId="61" applyFont="1" applyFill="1" applyBorder="1" applyAlignment="1">
      <alignment horizontal="center" vertical="center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32" fillId="0" borderId="13" xfId="61" applyFont="1" applyFill="1" applyBorder="1" applyAlignment="1">
      <alignment horizontal="center" vertical="center"/>
      <protection/>
    </xf>
    <xf numFmtId="0" fontId="32" fillId="0" borderId="15" xfId="61" applyFont="1" applyFill="1" applyBorder="1" applyAlignment="1">
      <alignment horizontal="center" vertical="center"/>
      <protection/>
    </xf>
    <xf numFmtId="0" fontId="32" fillId="0" borderId="14" xfId="61" applyFont="1" applyFill="1" applyBorder="1" applyAlignment="1">
      <alignment horizontal="center" vertical="center"/>
      <protection/>
    </xf>
    <xf numFmtId="0" fontId="32" fillId="0" borderId="10" xfId="61" applyFont="1" applyFill="1" applyBorder="1" applyAlignment="1">
      <alignment horizontal="center" vertical="center"/>
      <protection/>
    </xf>
    <xf numFmtId="0" fontId="32" fillId="0" borderId="11" xfId="61" applyFont="1" applyFill="1" applyBorder="1" applyAlignment="1">
      <alignment horizontal="center" vertical="center"/>
      <protection/>
    </xf>
    <xf numFmtId="0" fontId="32" fillId="0" borderId="12" xfId="61" applyFont="1" applyFill="1" applyBorder="1" applyAlignment="1">
      <alignment horizontal="center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25" fillId="35" borderId="21" xfId="61" applyNumberFormat="1" applyFont="1" applyFill="1" applyBorder="1" applyAlignment="1">
      <alignment horizontal="left" vertical="center"/>
      <protection/>
    </xf>
    <xf numFmtId="0" fontId="25" fillId="35" borderId="24" xfId="61" applyNumberFormat="1" applyFont="1" applyFill="1" applyBorder="1" applyAlignment="1">
      <alignment horizontal="left" vertical="center"/>
      <protection/>
    </xf>
    <xf numFmtId="0" fontId="25" fillId="35" borderId="22" xfId="61" applyNumberFormat="1" applyFont="1" applyFill="1" applyBorder="1" applyAlignment="1">
      <alignment horizontal="left" vertical="center"/>
      <protection/>
    </xf>
    <xf numFmtId="41" fontId="3" fillId="0" borderId="33" xfId="61" applyNumberFormat="1" applyFont="1" applyFill="1" applyBorder="1" applyAlignment="1">
      <alignment horizontal="center" vertical="center"/>
      <protection/>
    </xf>
    <xf numFmtId="41" fontId="3" fillId="0" borderId="53" xfId="61" applyNumberFormat="1" applyFont="1" applyFill="1" applyBorder="1" applyAlignment="1">
      <alignment horizontal="center" vertical="center"/>
      <protection/>
    </xf>
    <xf numFmtId="41" fontId="3" fillId="0" borderId="36" xfId="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0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24" fillId="0" borderId="79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24" fillId="0" borderId="10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0" fillId="34" borderId="76" xfId="0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対戦2" xfId="61"/>
    <cellStyle name="Followed Hyperlink" xfId="62"/>
    <cellStyle name="良い" xfId="63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47625</xdr:rowOff>
    </xdr:from>
    <xdr:to>
      <xdr:col>5</xdr:col>
      <xdr:colOff>1076325</xdr:colOff>
      <xdr:row>1</xdr:row>
      <xdr:rowOff>133350</xdr:rowOff>
    </xdr:to>
    <xdr:sp macro="[0]!組合わ表">
      <xdr:nvSpPr>
        <xdr:cNvPr id="1" name="額縁 11"/>
        <xdr:cNvSpPr>
          <a:spLocks/>
        </xdr:cNvSpPr>
      </xdr:nvSpPr>
      <xdr:spPr>
        <a:xfrm>
          <a:off x="1866900" y="314325"/>
          <a:ext cx="1000125" cy="0"/>
        </a:xfrm>
        <a:prstGeom prst="bevel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対戦表作成</a:t>
          </a:r>
        </a:p>
      </xdr:txBody>
    </xdr:sp>
    <xdr:clientData/>
  </xdr:twoCellAnchor>
  <xdr:twoCellAnchor>
    <xdr:from>
      <xdr:col>5</xdr:col>
      <xdr:colOff>1190625</xdr:colOff>
      <xdr:row>1</xdr:row>
      <xdr:rowOff>66675</xdr:rowOff>
    </xdr:from>
    <xdr:to>
      <xdr:col>5</xdr:col>
      <xdr:colOff>1924050</xdr:colOff>
      <xdr:row>1</xdr:row>
      <xdr:rowOff>133350</xdr:rowOff>
    </xdr:to>
    <xdr:sp macro="[0]!行削除">
      <xdr:nvSpPr>
        <xdr:cNvPr id="2" name="フレーム 30"/>
        <xdr:cNvSpPr>
          <a:spLocks/>
        </xdr:cNvSpPr>
      </xdr:nvSpPr>
      <xdr:spPr>
        <a:xfrm>
          <a:off x="2981325" y="314325"/>
          <a:ext cx="733425" cy="0"/>
        </a:xfrm>
        <a:custGeom>
          <a:pathLst>
            <a:path h="363600" w="735390">
              <a:moveTo>
                <a:pt x="0" y="0"/>
              </a:moveTo>
              <a:lnTo>
                <a:pt x="735390" y="0"/>
              </a:lnTo>
              <a:lnTo>
                <a:pt x="735390" y="363600"/>
              </a:lnTo>
              <a:lnTo>
                <a:pt x="0" y="363600"/>
              </a:lnTo>
              <a:close/>
              <a:moveTo>
                <a:pt x="0" y="363600"/>
              </a:moveTo>
              <a:lnTo>
                <a:pt x="45450" y="45450"/>
              </a:lnTo>
              <a:lnTo>
                <a:pt x="45450" y="318150"/>
              </a:lnTo>
              <a:lnTo>
                <a:pt x="689940" y="31815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1</xdr:row>
      <xdr:rowOff>57150</xdr:rowOff>
    </xdr:from>
    <xdr:to>
      <xdr:col>10</xdr:col>
      <xdr:colOff>876300</xdr:colOff>
      <xdr:row>1</xdr:row>
      <xdr:rowOff>133350</xdr:rowOff>
    </xdr:to>
    <xdr:sp macro="[0]!昼食挿入">
      <xdr:nvSpPr>
        <xdr:cNvPr id="3" name="額縁 33"/>
        <xdr:cNvSpPr>
          <a:spLocks/>
        </xdr:cNvSpPr>
      </xdr:nvSpPr>
      <xdr:spPr>
        <a:xfrm>
          <a:off x="4857750" y="314325"/>
          <a:ext cx="895350" cy="0"/>
        </a:xfrm>
        <a:prstGeom prst="bevel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昼食休憩</a:t>
          </a:r>
        </a:p>
      </xdr:txBody>
    </xdr:sp>
    <xdr:clientData/>
  </xdr:twoCellAnchor>
  <xdr:twoCellAnchor>
    <xdr:from>
      <xdr:col>10</xdr:col>
      <xdr:colOff>981075</xdr:colOff>
      <xdr:row>1</xdr:row>
      <xdr:rowOff>47625</xdr:rowOff>
    </xdr:from>
    <xdr:to>
      <xdr:col>10</xdr:col>
      <xdr:colOff>1885950</xdr:colOff>
      <xdr:row>1</xdr:row>
      <xdr:rowOff>133350</xdr:rowOff>
    </xdr:to>
    <xdr:sp macro="[0]!時間振分">
      <xdr:nvSpPr>
        <xdr:cNvPr id="4" name="額縁 50"/>
        <xdr:cNvSpPr>
          <a:spLocks/>
        </xdr:cNvSpPr>
      </xdr:nvSpPr>
      <xdr:spPr>
        <a:xfrm>
          <a:off x="5857875" y="314325"/>
          <a:ext cx="904875" cy="0"/>
        </a:xfrm>
        <a:prstGeom prst="bevel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時刻設定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123825</xdr:colOff>
      <xdr:row>1</xdr:row>
      <xdr:rowOff>47625</xdr:rowOff>
    </xdr:from>
    <xdr:to>
      <xdr:col>15</xdr:col>
      <xdr:colOff>1133475</xdr:colOff>
      <xdr:row>1</xdr:row>
      <xdr:rowOff>133350</xdr:rowOff>
    </xdr:to>
    <xdr:sp macro="[0]!対戦修正">
      <xdr:nvSpPr>
        <xdr:cNvPr id="5" name="AutoShape 1477"/>
        <xdr:cNvSpPr>
          <a:spLocks/>
        </xdr:cNvSpPr>
      </xdr:nvSpPr>
      <xdr:spPr>
        <a:xfrm>
          <a:off x="7772400" y="314325"/>
          <a:ext cx="100965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対戦表修正</a:t>
          </a:r>
        </a:p>
      </xdr:txBody>
    </xdr:sp>
    <xdr:clientData/>
  </xdr:twoCellAnchor>
  <xdr:twoCellAnchor>
    <xdr:from>
      <xdr:col>5</xdr:col>
      <xdr:colOff>704850</xdr:colOff>
      <xdr:row>33</xdr:row>
      <xdr:rowOff>0</xdr:rowOff>
    </xdr:from>
    <xdr:to>
      <xdr:col>5</xdr:col>
      <xdr:colOff>704850</xdr:colOff>
      <xdr:row>33</xdr:row>
      <xdr:rowOff>0</xdr:rowOff>
    </xdr:to>
    <xdr:sp>
      <xdr:nvSpPr>
        <xdr:cNvPr id="6" name="Line 1"/>
        <xdr:cNvSpPr>
          <a:spLocks/>
        </xdr:cNvSpPr>
      </xdr:nvSpPr>
      <xdr:spPr>
        <a:xfrm>
          <a:off x="2495550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33</xdr:row>
      <xdr:rowOff>0</xdr:rowOff>
    </xdr:from>
    <xdr:to>
      <xdr:col>5</xdr:col>
      <xdr:colOff>723900</xdr:colOff>
      <xdr:row>33</xdr:row>
      <xdr:rowOff>0</xdr:rowOff>
    </xdr:to>
    <xdr:sp>
      <xdr:nvSpPr>
        <xdr:cNvPr id="7" name="Line 2"/>
        <xdr:cNvSpPr>
          <a:spLocks/>
        </xdr:cNvSpPr>
      </xdr:nvSpPr>
      <xdr:spPr>
        <a:xfrm>
          <a:off x="2514600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36</xdr:row>
      <xdr:rowOff>0</xdr:rowOff>
    </xdr:from>
    <xdr:to>
      <xdr:col>5</xdr:col>
      <xdr:colOff>704850</xdr:colOff>
      <xdr:row>36</xdr:row>
      <xdr:rowOff>0</xdr:rowOff>
    </xdr:to>
    <xdr:sp>
      <xdr:nvSpPr>
        <xdr:cNvPr id="8" name="Line 1"/>
        <xdr:cNvSpPr>
          <a:spLocks/>
        </xdr:cNvSpPr>
      </xdr:nvSpPr>
      <xdr:spPr>
        <a:xfrm>
          <a:off x="249555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36</xdr:row>
      <xdr:rowOff>0</xdr:rowOff>
    </xdr:from>
    <xdr:to>
      <xdr:col>5</xdr:col>
      <xdr:colOff>723900</xdr:colOff>
      <xdr:row>36</xdr:row>
      <xdr:rowOff>0</xdr:rowOff>
    </xdr:to>
    <xdr:sp>
      <xdr:nvSpPr>
        <xdr:cNvPr id="9" name="Line 2"/>
        <xdr:cNvSpPr>
          <a:spLocks/>
        </xdr:cNvSpPr>
      </xdr:nvSpPr>
      <xdr:spPr>
        <a:xfrm>
          <a:off x="25146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2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32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" name="Line 1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" name="Line 1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" name="Line 1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" name="Line 1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0</xdr:row>
      <xdr:rowOff>352425</xdr:rowOff>
    </xdr:from>
    <xdr:to>
      <xdr:col>37</xdr:col>
      <xdr:colOff>571500</xdr:colOff>
      <xdr:row>1</xdr:row>
      <xdr:rowOff>238125</xdr:rowOff>
    </xdr:to>
    <xdr:sp macro="[0]!ブロック作成">
      <xdr:nvSpPr>
        <xdr:cNvPr id="7" name="AutoShape 14"/>
        <xdr:cNvSpPr>
          <a:spLocks/>
        </xdr:cNvSpPr>
      </xdr:nvSpPr>
      <xdr:spPr>
        <a:xfrm>
          <a:off x="14116050" y="352425"/>
          <a:ext cx="1104900" cy="390525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リーグ表作成</a:t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" name="Line 1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9" name="Line 1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0" name="Line 1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1" name="Line 1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2" name="Line 1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3" name="Line 2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4" name="Line 2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5" name="Line 2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6" name="Line 2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7" name="Line 2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8" name="Line 2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19" name="Line 2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0" name="Line 2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1" name="Line 2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2" name="Line 2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3" name="Line 3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4" name="Line 3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5" name="Line 3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6" name="Line 3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7" name="Line 3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8" name="Line 3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29" name="Line 3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0" name="Line 3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1" name="Line 3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2" name="Line 3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3" name="Line 4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4" name="Line 4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5" name="Line 4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6" name="Line 4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7" name="Line 4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8" name="Line 4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39" name="Line 4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0" name="Line 4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1" name="Line 4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2" name="Line 4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3" name="Line 5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4" name="Line 5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5" name="Line 5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6" name="Line 5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7" name="Line 5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8" name="Line 5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49" name="Line 5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0" name="Line 5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1" name="Line 5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2" name="Line 5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3" name="Line 6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4" name="Line 6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5" name="Line 6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6" name="Line 6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7" name="Line 6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8" name="Line 6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59" name="Line 6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0" name="Line 6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1" name="Line 6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2" name="Line 6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3" name="Line 7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4" name="Line 7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5" name="Line 7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6" name="Line 7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7" name="Line 7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8" name="Line 7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69" name="Line 7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0" name="Line 7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1" name="Line 7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2" name="Line 7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3" name="Line 8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4" name="Line 8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5" name="Line 8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6" name="Line 83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7" name="Line 84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8" name="Line 85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79" name="Line 86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0" name="Line 87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1" name="Line 88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2" name="Line 89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3" name="Line 90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4" name="Line 91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130</xdr:row>
      <xdr:rowOff>0</xdr:rowOff>
    </xdr:from>
    <xdr:to>
      <xdr:col>33</xdr:col>
      <xdr:colOff>0</xdr:colOff>
      <xdr:row>130</xdr:row>
      <xdr:rowOff>0</xdr:rowOff>
    </xdr:to>
    <xdr:sp>
      <xdr:nvSpPr>
        <xdr:cNvPr id="85" name="Line 92"/>
        <xdr:cNvSpPr>
          <a:spLocks/>
        </xdr:cNvSpPr>
      </xdr:nvSpPr>
      <xdr:spPr>
        <a:xfrm>
          <a:off x="13277850" y="5321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238125</xdr:colOff>
      <xdr:row>1</xdr:row>
      <xdr:rowOff>38100</xdr:rowOff>
    </xdr:from>
    <xdr:to>
      <xdr:col>30</xdr:col>
      <xdr:colOff>571500</xdr:colOff>
      <xdr:row>3</xdr:row>
      <xdr:rowOff>0</xdr:rowOff>
    </xdr:to>
    <xdr:sp macro="[0]!トーナメント表">
      <xdr:nvSpPr>
        <xdr:cNvPr id="1" name="AutoShape 1"/>
        <xdr:cNvSpPr>
          <a:spLocks/>
        </xdr:cNvSpPr>
      </xdr:nvSpPr>
      <xdr:spPr>
        <a:xfrm>
          <a:off x="7419975" y="114300"/>
          <a:ext cx="1400175" cy="266700"/>
        </a:xfrm>
        <a:prstGeom prst="bevel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トーナメント表作成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1401127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4011275" y="92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55</xdr:row>
      <xdr:rowOff>0</xdr:rowOff>
    </xdr:from>
    <xdr:to>
      <xdr:col>5</xdr:col>
      <xdr:colOff>704850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249555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55</xdr:row>
      <xdr:rowOff>0</xdr:rowOff>
    </xdr:from>
    <xdr:to>
      <xdr:col>5</xdr:col>
      <xdr:colOff>723900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681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H33" sqref="H33"/>
    </sheetView>
  </sheetViews>
  <sheetFormatPr defaultColWidth="9.00390625" defaultRowHeight="13.5"/>
  <cols>
    <col min="1" max="1" width="1.625" style="65" customWidth="1"/>
    <col min="2" max="2" width="5.75390625" style="66" bestFit="1" customWidth="1"/>
    <col min="3" max="3" width="6.875" style="351" bestFit="1" customWidth="1"/>
    <col min="4" max="4" width="33.625" style="33" customWidth="1"/>
    <col min="5" max="5" width="5.75390625" style="38" customWidth="1"/>
    <col min="6" max="6" width="13.875" style="38" customWidth="1"/>
    <col min="7" max="7" width="19.00390625" style="38" customWidth="1"/>
    <col min="8" max="8" width="9.00390625" style="65" customWidth="1"/>
    <col min="9" max="12" width="9.00390625" style="66" customWidth="1"/>
    <col min="13" max="16384" width="9.00390625" style="65" customWidth="1"/>
  </cols>
  <sheetData>
    <row r="1" spans="1:7" ht="19.5" customHeight="1">
      <c r="A1" s="63"/>
      <c r="B1" s="492" t="s">
        <v>330</v>
      </c>
      <c r="C1" s="492"/>
      <c r="D1" s="492"/>
      <c r="E1" s="492"/>
      <c r="F1" s="492"/>
      <c r="G1" s="492"/>
    </row>
    <row r="2" spans="1:7" ht="19.5" customHeight="1" thickBot="1">
      <c r="A2" s="64"/>
      <c r="B2" s="493"/>
      <c r="C2" s="493"/>
      <c r="D2" s="493"/>
      <c r="E2" s="493"/>
      <c r="F2" s="493"/>
      <c r="G2" s="493"/>
    </row>
    <row r="3" spans="2:7" ht="21.75" customHeight="1" thickBot="1">
      <c r="B3" s="56" t="s">
        <v>2</v>
      </c>
      <c r="C3" s="53" t="s">
        <v>74</v>
      </c>
      <c r="D3" s="60" t="s">
        <v>75</v>
      </c>
      <c r="E3" s="378" t="s">
        <v>329</v>
      </c>
      <c r="F3" s="61" t="s">
        <v>331</v>
      </c>
      <c r="G3" s="61" t="s">
        <v>332</v>
      </c>
    </row>
    <row r="4" spans="2:7" ht="21.75" customHeight="1">
      <c r="B4" s="54">
        <v>1</v>
      </c>
      <c r="C4" s="215" t="s">
        <v>41</v>
      </c>
      <c r="D4" s="369" t="s">
        <v>145</v>
      </c>
      <c r="E4" s="315"/>
      <c r="F4" s="423"/>
      <c r="G4" s="84"/>
    </row>
    <row r="5" spans="2:7" ht="21.75" customHeight="1">
      <c r="B5" s="55">
        <v>2</v>
      </c>
      <c r="C5" s="216" t="s">
        <v>5</v>
      </c>
      <c r="D5" s="461" t="s">
        <v>13</v>
      </c>
      <c r="E5" s="216">
        <v>6</v>
      </c>
      <c r="F5" s="62" t="s">
        <v>340</v>
      </c>
      <c r="G5" s="84" t="s">
        <v>341</v>
      </c>
    </row>
    <row r="6" spans="2:7" ht="21.75" customHeight="1">
      <c r="B6" s="55">
        <v>3</v>
      </c>
      <c r="C6" s="216" t="s">
        <v>7</v>
      </c>
      <c r="D6" s="217" t="s">
        <v>146</v>
      </c>
      <c r="E6" s="216"/>
      <c r="F6" s="62"/>
      <c r="G6" s="84"/>
    </row>
    <row r="7" spans="2:7" ht="21.75" customHeight="1">
      <c r="B7" s="55">
        <v>4</v>
      </c>
      <c r="C7" s="216" t="s">
        <v>8</v>
      </c>
      <c r="D7" s="217" t="s">
        <v>147</v>
      </c>
      <c r="E7" s="216"/>
      <c r="F7" s="62"/>
      <c r="G7" s="84"/>
    </row>
    <row r="8" spans="2:12" ht="21.75" customHeight="1">
      <c r="B8" s="55">
        <v>5</v>
      </c>
      <c r="C8" s="216" t="s">
        <v>6</v>
      </c>
      <c r="D8" s="217" t="s">
        <v>148</v>
      </c>
      <c r="E8" s="216"/>
      <c r="F8" s="62"/>
      <c r="G8" s="84"/>
      <c r="I8" s="66" t="s">
        <v>266</v>
      </c>
      <c r="J8" s="66" t="s">
        <v>267</v>
      </c>
      <c r="K8" s="66" t="s">
        <v>268</v>
      </c>
      <c r="L8" s="66" t="s">
        <v>269</v>
      </c>
    </row>
    <row r="9" spans="2:12" ht="21.75" customHeight="1">
      <c r="B9" s="55">
        <v>6</v>
      </c>
      <c r="C9" s="216" t="s">
        <v>143</v>
      </c>
      <c r="D9" s="461" t="s">
        <v>149</v>
      </c>
      <c r="E9" s="315">
        <v>6</v>
      </c>
      <c r="F9" s="423" t="s">
        <v>354</v>
      </c>
      <c r="G9" s="84" t="s">
        <v>355</v>
      </c>
      <c r="I9" s="391" t="s">
        <v>221</v>
      </c>
      <c r="J9" s="391" t="s">
        <v>222</v>
      </c>
      <c r="K9" s="66" t="s">
        <v>223</v>
      </c>
      <c r="L9" s="391" t="s">
        <v>228</v>
      </c>
    </row>
    <row r="10" spans="2:12" ht="21.75" customHeight="1">
      <c r="B10" s="55">
        <v>7</v>
      </c>
      <c r="C10" s="216" t="s">
        <v>240</v>
      </c>
      <c r="D10" s="461" t="s">
        <v>61</v>
      </c>
      <c r="E10" s="216">
        <v>6</v>
      </c>
      <c r="F10" s="62" t="s">
        <v>361</v>
      </c>
      <c r="G10" s="84" t="s">
        <v>362</v>
      </c>
      <c r="I10" s="389" t="s">
        <v>226</v>
      </c>
      <c r="J10" s="389" t="s">
        <v>225</v>
      </c>
      <c r="K10" s="391" t="s">
        <v>224</v>
      </c>
      <c r="L10" s="66" t="s">
        <v>229</v>
      </c>
    </row>
    <row r="11" spans="2:12" ht="21.75" customHeight="1">
      <c r="B11" s="55">
        <v>8</v>
      </c>
      <c r="C11" s="216" t="s">
        <v>21</v>
      </c>
      <c r="D11" s="217" t="s">
        <v>150</v>
      </c>
      <c r="E11" s="216"/>
      <c r="F11" s="62"/>
      <c r="G11" s="84"/>
      <c r="I11" s="390" t="s">
        <v>230</v>
      </c>
      <c r="J11" s="390" t="s">
        <v>232</v>
      </c>
      <c r="K11" s="390" t="s">
        <v>227</v>
      </c>
      <c r="L11" s="389" t="s">
        <v>236</v>
      </c>
    </row>
    <row r="12" spans="2:12" ht="21.75" customHeight="1">
      <c r="B12" s="55">
        <v>9</v>
      </c>
      <c r="C12" s="216" t="s">
        <v>9</v>
      </c>
      <c r="D12" s="461" t="s">
        <v>14</v>
      </c>
      <c r="E12" s="216">
        <v>6</v>
      </c>
      <c r="F12" s="62" t="s">
        <v>353</v>
      </c>
      <c r="G12" s="84" t="s">
        <v>352</v>
      </c>
      <c r="I12" s="66" t="s">
        <v>233</v>
      </c>
      <c r="J12" s="66" t="s">
        <v>235</v>
      </c>
      <c r="K12" s="389" t="s">
        <v>231</v>
      </c>
      <c r="L12" s="66" t="s">
        <v>239</v>
      </c>
    </row>
    <row r="13" spans="2:11" ht="21.75" customHeight="1">
      <c r="B13" s="55">
        <v>10</v>
      </c>
      <c r="C13" s="216" t="s">
        <v>241</v>
      </c>
      <c r="D13" s="461" t="s">
        <v>16</v>
      </c>
      <c r="E13" s="216">
        <v>6</v>
      </c>
      <c r="F13" s="62" t="s">
        <v>342</v>
      </c>
      <c r="G13" s="84" t="s">
        <v>343</v>
      </c>
      <c r="I13" s="66" t="s">
        <v>234</v>
      </c>
      <c r="J13" s="66" t="s">
        <v>238</v>
      </c>
      <c r="K13" s="390" t="s">
        <v>237</v>
      </c>
    </row>
    <row r="14" spans="2:7" ht="21.75" customHeight="1">
      <c r="B14" s="55">
        <v>11</v>
      </c>
      <c r="C14" s="216" t="s">
        <v>242</v>
      </c>
      <c r="D14" s="369" t="s">
        <v>151</v>
      </c>
      <c r="E14" s="315"/>
      <c r="F14" s="423"/>
      <c r="G14" s="84"/>
    </row>
    <row r="15" spans="2:7" ht="21.75" customHeight="1">
      <c r="B15" s="55">
        <v>12</v>
      </c>
      <c r="C15" s="216" t="s">
        <v>243</v>
      </c>
      <c r="D15" s="217" t="s">
        <v>152</v>
      </c>
      <c r="E15" s="216"/>
      <c r="F15" s="62"/>
      <c r="G15" s="84"/>
    </row>
    <row r="16" spans="2:7" ht="21.75" customHeight="1">
      <c r="B16" s="55">
        <v>13</v>
      </c>
      <c r="C16" s="216" t="s">
        <v>244</v>
      </c>
      <c r="D16" s="217" t="s">
        <v>153</v>
      </c>
      <c r="E16" s="216"/>
      <c r="F16" s="62"/>
      <c r="G16" s="84"/>
    </row>
    <row r="17" spans="2:7" ht="21.75" customHeight="1">
      <c r="B17" s="55">
        <v>14</v>
      </c>
      <c r="C17" s="216" t="s">
        <v>245</v>
      </c>
      <c r="D17" s="217" t="s">
        <v>154</v>
      </c>
      <c r="E17" s="216"/>
      <c r="F17" s="62"/>
      <c r="G17" s="84"/>
    </row>
    <row r="18" spans="2:7" ht="21.75" customHeight="1">
      <c r="B18" s="55">
        <v>15</v>
      </c>
      <c r="C18" s="216" t="s">
        <v>246</v>
      </c>
      <c r="D18" s="461" t="s">
        <v>337</v>
      </c>
      <c r="E18" s="216">
        <v>6</v>
      </c>
      <c r="F18" s="62" t="s">
        <v>335</v>
      </c>
      <c r="G18" s="84" t="s">
        <v>336</v>
      </c>
    </row>
    <row r="19" spans="2:7" ht="21.75" customHeight="1">
      <c r="B19" s="55">
        <v>16</v>
      </c>
      <c r="C19" s="216" t="s">
        <v>247</v>
      </c>
      <c r="D19" s="217" t="s">
        <v>155</v>
      </c>
      <c r="E19" s="216"/>
      <c r="F19" s="62"/>
      <c r="G19" s="84"/>
    </row>
    <row r="20" spans="2:7" ht="21.75" customHeight="1">
      <c r="B20" s="55">
        <v>17</v>
      </c>
      <c r="C20" s="371" t="s">
        <v>250</v>
      </c>
      <c r="D20" s="461" t="s">
        <v>156</v>
      </c>
      <c r="E20" s="216">
        <v>5</v>
      </c>
      <c r="F20" s="62" t="s">
        <v>367</v>
      </c>
      <c r="G20" s="84" t="s">
        <v>368</v>
      </c>
    </row>
    <row r="21" spans="2:7" ht="21.75" customHeight="1">
      <c r="B21" s="55">
        <v>18</v>
      </c>
      <c r="C21" s="216" t="s">
        <v>249</v>
      </c>
      <c r="D21" s="217" t="s">
        <v>157</v>
      </c>
      <c r="E21" s="216"/>
      <c r="F21" s="62"/>
      <c r="G21" s="84"/>
    </row>
    <row r="22" spans="2:7" ht="21.75" customHeight="1" thickBot="1">
      <c r="B22" s="214">
        <v>19</v>
      </c>
      <c r="C22" s="218" t="s">
        <v>248</v>
      </c>
      <c r="D22" s="462" t="s">
        <v>158</v>
      </c>
      <c r="E22" s="388">
        <v>5</v>
      </c>
      <c r="F22" s="424" t="s">
        <v>338</v>
      </c>
      <c r="G22" s="408" t="s">
        <v>339</v>
      </c>
    </row>
    <row r="23" spans="2:11" ht="21.75" customHeight="1" thickTop="1">
      <c r="B23" s="370" t="s">
        <v>185</v>
      </c>
      <c r="C23" s="371" t="s">
        <v>10</v>
      </c>
      <c r="D23" s="386" t="s">
        <v>172</v>
      </c>
      <c r="E23" s="313"/>
      <c r="F23" s="425"/>
      <c r="G23" s="409"/>
      <c r="I23" s="391" t="s">
        <v>221</v>
      </c>
      <c r="J23" s="391" t="s">
        <v>251</v>
      </c>
      <c r="K23" s="66" t="s">
        <v>252</v>
      </c>
    </row>
    <row r="24" spans="2:11" ht="21.75" customHeight="1">
      <c r="B24" s="338" t="s">
        <v>186</v>
      </c>
      <c r="C24" s="216" t="s">
        <v>11</v>
      </c>
      <c r="D24" s="369" t="s">
        <v>173</v>
      </c>
      <c r="E24" s="315"/>
      <c r="F24" s="423"/>
      <c r="G24" s="84"/>
      <c r="I24" s="390" t="s">
        <v>227</v>
      </c>
      <c r="J24" s="66" t="s">
        <v>229</v>
      </c>
      <c r="K24" s="390" t="s">
        <v>253</v>
      </c>
    </row>
    <row r="25" spans="2:11" ht="21.75" customHeight="1">
      <c r="B25" s="338" t="s">
        <v>187</v>
      </c>
      <c r="C25" s="216" t="s">
        <v>42</v>
      </c>
      <c r="D25" s="217" t="s">
        <v>174</v>
      </c>
      <c r="E25" s="216"/>
      <c r="F25" s="62"/>
      <c r="G25" s="84"/>
      <c r="I25" s="390" t="s">
        <v>254</v>
      </c>
      <c r="J25" s="390" t="s">
        <v>232</v>
      </c>
      <c r="K25" s="391" t="s">
        <v>228</v>
      </c>
    </row>
    <row r="26" spans="2:11" ht="21.75" customHeight="1">
      <c r="B26" s="338" t="s">
        <v>188</v>
      </c>
      <c r="C26" s="216" t="s">
        <v>22</v>
      </c>
      <c r="D26" s="461" t="s">
        <v>63</v>
      </c>
      <c r="E26" s="216">
        <v>4</v>
      </c>
      <c r="F26" s="62" t="s">
        <v>359</v>
      </c>
      <c r="G26" s="84" t="s">
        <v>360</v>
      </c>
      <c r="I26" s="66" t="s">
        <v>235</v>
      </c>
      <c r="J26" s="390" t="s">
        <v>237</v>
      </c>
      <c r="K26" s="390" t="s">
        <v>255</v>
      </c>
    </row>
    <row r="27" spans="2:10" ht="21.75" customHeight="1">
      <c r="B27" s="338" t="s">
        <v>189</v>
      </c>
      <c r="C27" s="216" t="s">
        <v>43</v>
      </c>
      <c r="D27" s="217" t="s">
        <v>175</v>
      </c>
      <c r="E27" s="216"/>
      <c r="F27" s="62"/>
      <c r="G27" s="84"/>
      <c r="I27" s="66" t="s">
        <v>238</v>
      </c>
      <c r="J27" s="66" t="s">
        <v>239</v>
      </c>
    </row>
    <row r="28" spans="2:7" ht="21.75" customHeight="1">
      <c r="B28" s="338" t="s">
        <v>190</v>
      </c>
      <c r="C28" s="216" t="s">
        <v>256</v>
      </c>
      <c r="D28" s="217" t="s">
        <v>176</v>
      </c>
      <c r="E28" s="216"/>
      <c r="F28" s="62"/>
      <c r="G28" s="84"/>
    </row>
    <row r="29" spans="2:7" ht="21.75" customHeight="1">
      <c r="B29" s="338" t="s">
        <v>191</v>
      </c>
      <c r="C29" s="216" t="s">
        <v>23</v>
      </c>
      <c r="D29" s="217" t="s">
        <v>177</v>
      </c>
      <c r="E29" s="216"/>
      <c r="F29" s="62"/>
      <c r="G29" s="84"/>
    </row>
    <row r="30" spans="2:7" ht="21.75" customHeight="1">
      <c r="B30" s="338" t="s">
        <v>192</v>
      </c>
      <c r="C30" s="216" t="s">
        <v>257</v>
      </c>
      <c r="D30" s="461" t="s">
        <v>178</v>
      </c>
      <c r="E30" s="216">
        <v>4</v>
      </c>
      <c r="F30" s="62" t="s">
        <v>357</v>
      </c>
      <c r="G30" s="84" t="s">
        <v>358</v>
      </c>
    </row>
    <row r="31" spans="2:7" ht="21.75" customHeight="1">
      <c r="B31" s="338" t="s">
        <v>193</v>
      </c>
      <c r="C31" s="216" t="s">
        <v>258</v>
      </c>
      <c r="D31" s="217" t="s">
        <v>179</v>
      </c>
      <c r="E31" s="216"/>
      <c r="F31" s="62"/>
      <c r="G31" s="84"/>
    </row>
    <row r="32" spans="2:7" ht="21.75" customHeight="1">
      <c r="B32" s="338" t="s">
        <v>194</v>
      </c>
      <c r="C32" s="216" t="s">
        <v>259</v>
      </c>
      <c r="D32" s="217" t="s">
        <v>180</v>
      </c>
      <c r="E32" s="216"/>
      <c r="F32" s="62"/>
      <c r="G32" s="84"/>
    </row>
    <row r="33" spans="2:7" ht="21.75" customHeight="1">
      <c r="B33" s="338" t="s">
        <v>195</v>
      </c>
      <c r="C33" s="371" t="s">
        <v>260</v>
      </c>
      <c r="D33" s="461" t="s">
        <v>181</v>
      </c>
      <c r="E33" s="216">
        <v>4</v>
      </c>
      <c r="F33" s="62" t="s">
        <v>369</v>
      </c>
      <c r="G33" s="84" t="s">
        <v>370</v>
      </c>
    </row>
    <row r="34" spans="2:7" ht="21.75" customHeight="1">
      <c r="B34" s="338" t="s">
        <v>196</v>
      </c>
      <c r="C34" s="216" t="s">
        <v>263</v>
      </c>
      <c r="D34" s="461" t="s">
        <v>182</v>
      </c>
      <c r="E34" s="216">
        <v>4</v>
      </c>
      <c r="F34" s="62" t="s">
        <v>363</v>
      </c>
      <c r="G34" s="84" t="s">
        <v>364</v>
      </c>
    </row>
    <row r="35" spans="2:7" ht="21.75" customHeight="1">
      <c r="B35" s="338" t="s">
        <v>197</v>
      </c>
      <c r="C35" s="216" t="s">
        <v>262</v>
      </c>
      <c r="D35" s="217" t="s">
        <v>183</v>
      </c>
      <c r="E35" s="216"/>
      <c r="F35" s="62"/>
      <c r="G35" s="84"/>
    </row>
    <row r="36" spans="2:7" ht="21.75" customHeight="1" thickBot="1">
      <c r="B36" s="347" t="s">
        <v>198</v>
      </c>
      <c r="C36" s="348" t="s">
        <v>261</v>
      </c>
      <c r="D36" s="376" t="s">
        <v>184</v>
      </c>
      <c r="E36" s="377"/>
      <c r="F36" s="426"/>
      <c r="G36" s="410"/>
    </row>
    <row r="37" spans="2:7" ht="19.5" customHeight="1" hidden="1">
      <c r="B37" s="372"/>
      <c r="C37" s="373"/>
      <c r="D37" s="374"/>
      <c r="E37" s="379"/>
      <c r="F37" s="379"/>
      <c r="G37" s="375"/>
    </row>
    <row r="38" spans="2:7" ht="19.5" customHeight="1" hidden="1">
      <c r="B38" s="337"/>
      <c r="C38" s="81"/>
      <c r="D38" s="85"/>
      <c r="E38" s="380"/>
      <c r="F38" s="380"/>
      <c r="G38" s="84"/>
    </row>
    <row r="39" spans="2:7" ht="19.5" customHeight="1" hidden="1">
      <c r="B39" s="338"/>
      <c r="C39" s="62"/>
      <c r="D39" s="82"/>
      <c r="E39" s="381"/>
      <c r="F39" s="381"/>
      <c r="G39" s="83"/>
    </row>
    <row r="40" spans="2:7" ht="19.5" customHeight="1" hidden="1">
      <c r="B40" s="339"/>
      <c r="C40" s="340"/>
      <c r="D40" s="341"/>
      <c r="E40" s="382"/>
      <c r="F40" s="382"/>
      <c r="G40" s="342"/>
    </row>
    <row r="41" spans="2:7" ht="19.5" customHeight="1" hidden="1">
      <c r="B41" s="339"/>
      <c r="C41" s="343"/>
      <c r="D41" s="344"/>
      <c r="E41" s="340"/>
      <c r="F41" s="340"/>
      <c r="G41" s="345"/>
    </row>
    <row r="42" spans="2:7" ht="19.5" customHeight="1" hidden="1">
      <c r="B42" s="338"/>
      <c r="C42" s="216"/>
      <c r="D42" s="217"/>
      <c r="E42" s="62"/>
      <c r="F42" s="62"/>
      <c r="G42" s="83"/>
    </row>
    <row r="43" spans="2:7" ht="19.5" customHeight="1" hidden="1">
      <c r="B43" s="338"/>
      <c r="C43" s="216"/>
      <c r="D43" s="82"/>
      <c r="E43" s="381"/>
      <c r="F43" s="381"/>
      <c r="G43" s="83"/>
    </row>
    <row r="44" spans="2:7" ht="19.5" customHeight="1" hidden="1">
      <c r="B44" s="338"/>
      <c r="C44" s="216"/>
      <c r="D44" s="346"/>
      <c r="E44" s="383"/>
      <c r="F44" s="383"/>
      <c r="G44" s="84"/>
    </row>
    <row r="45" spans="2:7" ht="19.5" customHeight="1" hidden="1">
      <c r="B45" s="347"/>
      <c r="C45" s="348"/>
      <c r="D45" s="349"/>
      <c r="E45" s="384"/>
      <c r="F45" s="384"/>
      <c r="G45" s="350"/>
    </row>
    <row r="46" spans="2:7" ht="19.5" customHeight="1">
      <c r="B46" s="69"/>
      <c r="C46" s="68"/>
      <c r="D46" s="70"/>
      <c r="E46" s="69"/>
      <c r="F46" s="69"/>
      <c r="G46" s="69"/>
    </row>
    <row r="47" spans="2:7" ht="19.5" customHeight="1">
      <c r="B47" s="69"/>
      <c r="C47" s="68"/>
      <c r="D47" s="70"/>
      <c r="E47" s="69"/>
      <c r="F47" s="69"/>
      <c r="G47" s="69"/>
    </row>
    <row r="48" spans="2:7" ht="19.5" customHeight="1">
      <c r="B48" s="69"/>
      <c r="C48" s="68"/>
      <c r="D48" s="70"/>
      <c r="E48" s="69"/>
      <c r="F48" s="69"/>
      <c r="G48" s="69"/>
    </row>
    <row r="49" spans="2:7" ht="19.5" customHeight="1">
      <c r="B49" s="69"/>
      <c r="C49" s="68"/>
      <c r="D49" s="71"/>
      <c r="E49" s="385"/>
      <c r="F49" s="385"/>
      <c r="G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1:G1"/>
    <mergeCell ref="B2:G2"/>
  </mergeCells>
  <printOptions/>
  <pageMargins left="0.787" right="0.787" top="0.984" bottom="0.6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H245"/>
  <sheetViews>
    <sheetView zoomScale="75" zoomScaleNormal="75" zoomScalePageLayoutView="0" workbookViewId="0" topLeftCell="A4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1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1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101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101" customWidth="1"/>
    <col min="21" max="21" width="25.625" style="25" customWidth="1"/>
    <col min="22" max="22" width="0.875" style="25" customWidth="1"/>
    <col min="23" max="23" width="4.625" style="39" customWidth="1"/>
    <col min="24" max="24" width="3.50390625" style="39" hidden="1" customWidth="1"/>
    <col min="25" max="25" width="5.625" style="264" customWidth="1"/>
    <col min="26" max="26" width="25.625" style="34" customWidth="1"/>
    <col min="27" max="28" width="4.625" style="39" customWidth="1"/>
    <col min="29" max="29" width="3.75390625" style="39" hidden="1" customWidth="1"/>
    <col min="30" max="30" width="5.625" style="264" customWidth="1"/>
    <col min="31" max="31" width="25.625" style="34" customWidth="1"/>
    <col min="32" max="32" width="9.00390625" style="40" customWidth="1"/>
    <col min="33" max="33" width="6.625" style="40" hidden="1" customWidth="1"/>
    <col min="34" max="34" width="6.625" style="95" hidden="1" customWidth="1"/>
    <col min="35" max="16384" width="9.00390625" style="40" customWidth="1"/>
  </cols>
  <sheetData>
    <row r="1" spans="2:31" ht="24.75" customHeight="1"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 t="str">
        <f>'チーム表'!$B$1</f>
        <v>第14回　加賀地域少年少女ドッジボール大会</v>
      </c>
      <c r="Q1" s="265"/>
      <c r="R1" s="265"/>
      <c r="S1" s="265"/>
      <c r="T1" s="265"/>
      <c r="U1" s="265"/>
      <c r="V1" s="119"/>
      <c r="W1" s="119"/>
      <c r="X1" s="119"/>
      <c r="Y1" s="120"/>
      <c r="Z1" s="119"/>
      <c r="AA1" s="119"/>
      <c r="AB1" s="119"/>
      <c r="AC1" s="119"/>
      <c r="AD1" s="120"/>
      <c r="AE1" s="119"/>
    </row>
    <row r="2" spans="5:20" ht="7.5" customHeight="1">
      <c r="E2" s="96"/>
      <c r="G2" s="21"/>
      <c r="J2" s="96"/>
      <c r="O2" s="96"/>
      <c r="T2" s="96"/>
    </row>
    <row r="3" spans="1:31" ht="19.5" customHeight="1">
      <c r="A3" s="293" t="s">
        <v>15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spans="2:26" ht="9.75" customHeight="1" thickBot="1">
      <c r="B4" s="29"/>
      <c r="C4" s="29"/>
      <c r="D4" s="29"/>
      <c r="E4" s="97"/>
      <c r="F4" s="27"/>
      <c r="G4" s="43"/>
      <c r="H4" s="44"/>
      <c r="I4" s="44"/>
      <c r="J4" s="106"/>
      <c r="L4" s="45"/>
      <c r="M4" s="42"/>
      <c r="N4" s="42"/>
      <c r="O4" s="107"/>
      <c r="P4" s="26"/>
      <c r="Q4" s="41"/>
      <c r="R4" s="42"/>
      <c r="S4" s="42"/>
      <c r="T4" s="107"/>
      <c r="U4" s="26"/>
      <c r="V4" s="26"/>
      <c r="Z4" s="35"/>
    </row>
    <row r="5" spans="1:34" s="260" customFormat="1" ht="24.75" customHeight="1" thickBot="1">
      <c r="A5" s="245"/>
      <c r="B5" s="246" t="s">
        <v>4</v>
      </c>
      <c r="C5" s="247"/>
      <c r="D5" s="248"/>
      <c r="E5" s="249" t="s">
        <v>31</v>
      </c>
      <c r="F5" s="250" t="s">
        <v>24</v>
      </c>
      <c r="G5" s="251"/>
      <c r="H5" s="252"/>
      <c r="I5" s="248"/>
      <c r="J5" s="253" t="s">
        <v>31</v>
      </c>
      <c r="K5" s="250" t="s">
        <v>24</v>
      </c>
      <c r="L5" s="254"/>
      <c r="M5" s="255"/>
      <c r="N5" s="248"/>
      <c r="O5" s="249" t="s">
        <v>31</v>
      </c>
      <c r="P5" s="256" t="s">
        <v>25</v>
      </c>
      <c r="Q5" s="248"/>
      <c r="R5" s="257"/>
      <c r="S5" s="248"/>
      <c r="T5" s="249" t="s">
        <v>31</v>
      </c>
      <c r="U5" s="256" t="s">
        <v>25</v>
      </c>
      <c r="V5" s="262"/>
      <c r="W5" s="259"/>
      <c r="X5" s="248"/>
      <c r="Y5" s="249" t="s">
        <v>31</v>
      </c>
      <c r="Z5" s="258" t="s">
        <v>59</v>
      </c>
      <c r="AA5" s="248"/>
      <c r="AB5" s="259"/>
      <c r="AC5" s="248"/>
      <c r="AD5" s="248" t="s">
        <v>31</v>
      </c>
      <c r="AE5" s="271" t="s">
        <v>59</v>
      </c>
      <c r="AH5" s="261"/>
    </row>
    <row r="6" spans="1:34" ht="24.75" customHeight="1">
      <c r="A6" s="237">
        <v>1</v>
      </c>
      <c r="B6" s="227"/>
      <c r="C6" s="225" t="str">
        <f>'組合表'!AG4</f>
        <v>A1</v>
      </c>
      <c r="D6" s="32" t="str">
        <f>CONCATENATE(C6,H6)</f>
        <v>A1A2</v>
      </c>
      <c r="E6" s="98"/>
      <c r="F6" s="358" t="str">
        <f>VLOOKUP(C6,'チーム表'!C:D,2,FALSE)</f>
        <v>鳳至ドッジボールクラブ</v>
      </c>
      <c r="G6" s="229" t="s">
        <v>12</v>
      </c>
      <c r="H6" s="229" t="str">
        <f>'組合表'!AH4</f>
        <v>A2</v>
      </c>
      <c r="I6" s="50" t="str">
        <f>CONCATENATE(H6,C6)</f>
        <v>A2A1</v>
      </c>
      <c r="J6" s="111"/>
      <c r="K6" s="358" t="str">
        <f>VLOOKUP(H6,'チーム表'!C:D,2,FALSE)</f>
        <v>針原パイレーツ</v>
      </c>
      <c r="L6" s="51"/>
      <c r="M6" s="229" t="str">
        <f>'組合表'!AI4</f>
        <v>B1</v>
      </c>
      <c r="N6" s="32" t="str">
        <f>CONCATENATE(M6,R6)</f>
        <v>B1B2</v>
      </c>
      <c r="O6" s="108"/>
      <c r="P6" s="358" t="str">
        <f>VLOOKUP(M6,'チーム表'!C:D,2,FALSE)</f>
        <v>小木クラブ</v>
      </c>
      <c r="Q6" s="241" t="s">
        <v>12</v>
      </c>
      <c r="R6" s="229" t="str">
        <f>'組合表'!AJ4</f>
        <v>B2</v>
      </c>
      <c r="S6" s="50" t="str">
        <f>CONCATENATE(R6,M6)</f>
        <v>B2B1</v>
      </c>
      <c r="T6" s="111"/>
      <c r="U6" s="358" t="str">
        <f>VLOOKUP(R6,'チーム表'!C:D,2,FALSE)</f>
        <v>杉っ子ドッジファイターズ</v>
      </c>
      <c r="V6" s="294"/>
      <c r="W6" s="332" t="str">
        <f>'組合表'!AK4</f>
        <v>C1</v>
      </c>
      <c r="X6" s="311" t="str">
        <f>CONCATENATE(W6,AB6)</f>
        <v>C1C2</v>
      </c>
      <c r="Y6" s="312"/>
      <c r="Z6" s="356" t="str">
        <f>VLOOKUP(W6,'チーム表'!C:D,2,FALSE)</f>
        <v>三馬パワフル</v>
      </c>
      <c r="AA6" s="313" t="str">
        <f aca="true" t="shared" si="0" ref="AA6:AA12">Q6</f>
        <v>×</v>
      </c>
      <c r="AB6" s="333" t="str">
        <f>'組合表'!AL4</f>
        <v>C2</v>
      </c>
      <c r="AC6" s="313" t="str">
        <f>CONCATENATE(AB6,W6)</f>
        <v>C2C1</v>
      </c>
      <c r="AD6" s="314"/>
      <c r="AE6" s="354" t="str">
        <f>VLOOKUP(AB6,'チーム表'!C:D,2,FALSE)</f>
        <v>珠洲クラブ</v>
      </c>
      <c r="AG6" s="307" t="str">
        <f aca="true" t="shared" si="1" ref="AG6:AG45">D6</f>
        <v>A1A2</v>
      </c>
      <c r="AH6" s="307">
        <f>IF(E6="","",E6)</f>
      </c>
    </row>
    <row r="7" spans="1:34" ht="24.75" customHeight="1">
      <c r="A7" s="238">
        <v>2</v>
      </c>
      <c r="B7" s="228"/>
      <c r="C7" s="225" t="str">
        <f>'組合表'!AG5</f>
        <v>E1</v>
      </c>
      <c r="D7" s="32" t="str">
        <f aca="true" t="shared" si="2" ref="D7:D45">CONCATENATE(C7,H7)</f>
        <v>E1E2</v>
      </c>
      <c r="E7" s="99"/>
      <c r="F7" s="356" t="str">
        <f>VLOOKUP(C7,'チーム表'!C:D,2,FALSE)</f>
        <v>鳳至ドッジボールクラブＪｒ</v>
      </c>
      <c r="G7" s="230" t="s">
        <v>12</v>
      </c>
      <c r="H7" s="230" t="str">
        <f>'組合表'!AH5</f>
        <v>E2</v>
      </c>
      <c r="I7" s="50" t="str">
        <f aca="true" t="shared" si="3" ref="I7:I45">CONCATENATE(H7,C7)</f>
        <v>E2E1</v>
      </c>
      <c r="J7" s="112"/>
      <c r="K7" s="356" t="str">
        <f>VLOOKUP(H7,'チーム表'!C:D,2,FALSE)</f>
        <v>山中STARS</v>
      </c>
      <c r="L7" s="47"/>
      <c r="M7" s="230" t="str">
        <f>'組合表'!AI5</f>
        <v>F1</v>
      </c>
      <c r="N7" s="32" t="str">
        <f aca="true" t="shared" si="4" ref="N7:N45">CONCATENATE(M7,R7)</f>
        <v>F1F2</v>
      </c>
      <c r="O7" s="109"/>
      <c r="P7" s="356" t="str">
        <f>VLOOKUP(M7,'チーム表'!C:D,2,FALSE)</f>
        <v>奥能登クラブジュニア</v>
      </c>
      <c r="Q7" s="242" t="s">
        <v>12</v>
      </c>
      <c r="R7" s="230" t="str">
        <f>'組合表'!AJ5</f>
        <v>F2</v>
      </c>
      <c r="S7" s="50" t="str">
        <f aca="true" t="shared" si="5" ref="S7:S45">CONCATENATE(R7,M7)</f>
        <v>F2F1</v>
      </c>
      <c r="T7" s="112"/>
      <c r="U7" s="356" t="str">
        <f>VLOOKUP(R7,'チーム表'!C:D,2,FALSE)</f>
        <v>千坂Fロータスルート</v>
      </c>
      <c r="V7" s="295"/>
      <c r="W7" s="334" t="str">
        <f>'組合表'!AK5</f>
        <v>D1</v>
      </c>
      <c r="X7" s="311" t="str">
        <f aca="true" t="shared" si="6" ref="X7:X45">CONCATENATE(W7,AB7)</f>
        <v>D1D2</v>
      </c>
      <c r="Y7" s="316"/>
      <c r="Z7" s="356" t="str">
        <f>VLOOKUP(W7,'チーム表'!C:D,2,FALSE)</f>
        <v>鵜川ミラクルフェニックス</v>
      </c>
      <c r="AA7" s="315" t="str">
        <f t="shared" si="0"/>
        <v>×</v>
      </c>
      <c r="AB7" s="334" t="str">
        <f>'組合表'!AL5</f>
        <v>D2</v>
      </c>
      <c r="AC7" s="313" t="str">
        <f aca="true" t="shared" si="7" ref="AC7:AC45">CONCATENATE(AB7,W7)</f>
        <v>D2D1</v>
      </c>
      <c r="AD7" s="317"/>
      <c r="AE7" s="354" t="str">
        <f>VLOOKUP(AB7,'チーム表'!C:D,2,FALSE)</f>
        <v>千坂ドッジファイヤーズ</v>
      </c>
      <c r="AG7" s="307" t="str">
        <f t="shared" si="1"/>
        <v>E1E2</v>
      </c>
      <c r="AH7" s="307">
        <f aca="true" t="shared" si="8" ref="AH7:AH45">IF(E7="","",E7)</f>
      </c>
    </row>
    <row r="8" spans="1:34" ht="24.75" customHeight="1">
      <c r="A8" s="238">
        <v>3</v>
      </c>
      <c r="B8" s="228"/>
      <c r="C8" s="225" t="str">
        <f>'組合表'!AG6</f>
        <v>G1</v>
      </c>
      <c r="D8" s="32" t="str">
        <f t="shared" si="2"/>
        <v>G1G2</v>
      </c>
      <c r="E8" s="99"/>
      <c r="F8" s="356" t="str">
        <f>VLOOKUP(C8,'チーム表'!C:D,2,FALSE)</f>
        <v>ドッジの王子様</v>
      </c>
      <c r="G8" s="230" t="s">
        <v>12</v>
      </c>
      <c r="H8" s="230" t="str">
        <f>'組合表'!AH6</f>
        <v>G2</v>
      </c>
      <c r="I8" s="50" t="str">
        <f t="shared" si="3"/>
        <v>G2G1</v>
      </c>
      <c r="J8" s="112"/>
      <c r="K8" s="356" t="str">
        <f>VLOOKUP(H8,'チーム表'!C:D,2,FALSE)</f>
        <v>山中SPARS　Ｊｒ</v>
      </c>
      <c r="L8" s="47"/>
      <c r="M8" s="230" t="str">
        <f>'組合表'!AI6</f>
        <v>A3</v>
      </c>
      <c r="N8" s="32" t="str">
        <f t="shared" si="4"/>
        <v>A3A4</v>
      </c>
      <c r="O8" s="109"/>
      <c r="P8" s="356" t="str">
        <f>VLOOKUP(M8,'チーム表'!C:D,2,FALSE)</f>
        <v>寺井クラブ</v>
      </c>
      <c r="Q8" s="242" t="s">
        <v>12</v>
      </c>
      <c r="R8" s="230" t="str">
        <f>'組合表'!AJ6</f>
        <v>A4</v>
      </c>
      <c r="S8" s="50" t="str">
        <f t="shared" si="5"/>
        <v>A4A3</v>
      </c>
      <c r="T8" s="112"/>
      <c r="U8" s="356" t="str">
        <f>VLOOKUP(R8,'チーム表'!C:D,2,FALSE)</f>
        <v>米丸ドッジボールクラブ</v>
      </c>
      <c r="V8" s="295"/>
      <c r="W8" s="334" t="str">
        <f>'組合表'!AK6</f>
        <v>B3</v>
      </c>
      <c r="X8" s="311" t="str">
        <f t="shared" si="6"/>
        <v>B3B4</v>
      </c>
      <c r="Y8" s="316"/>
      <c r="Z8" s="356" t="str">
        <f>VLOOKUP(W8,'チーム表'!C:D,2,FALSE)</f>
        <v>向本折クラブA</v>
      </c>
      <c r="AA8" s="315" t="str">
        <f t="shared" si="0"/>
        <v>×</v>
      </c>
      <c r="AB8" s="334" t="str">
        <f>'組合表'!AL6</f>
        <v>B4</v>
      </c>
      <c r="AC8" s="313" t="str">
        <f t="shared" si="7"/>
        <v>B4B3</v>
      </c>
      <c r="AD8" s="317"/>
      <c r="AE8" s="354" t="str">
        <f>VLOOKUP(AB8,'チーム表'!C:D,2,FALSE)</f>
        <v>NISHIファイヤースターズ</v>
      </c>
      <c r="AG8" s="307" t="str">
        <f t="shared" si="1"/>
        <v>G1G2</v>
      </c>
      <c r="AH8" s="307">
        <f t="shared" si="8"/>
      </c>
    </row>
    <row r="9" spans="1:34" ht="24.75" customHeight="1">
      <c r="A9" s="238">
        <v>4</v>
      </c>
      <c r="B9" s="228"/>
      <c r="C9" s="225" t="str">
        <f>'組合表'!AG7</f>
        <v>C3</v>
      </c>
      <c r="D9" s="32" t="str">
        <f t="shared" si="2"/>
        <v>C3C4</v>
      </c>
      <c r="E9" s="99"/>
      <c r="F9" s="356" t="str">
        <f>VLOOKUP(C9,'チーム表'!C:D,2,FALSE)</f>
        <v>山中SPARS</v>
      </c>
      <c r="G9" s="230" t="s">
        <v>12</v>
      </c>
      <c r="H9" s="230" t="str">
        <f>'組合表'!AH7</f>
        <v>C4</v>
      </c>
      <c r="I9" s="50" t="str">
        <f t="shared" si="3"/>
        <v>C4C3</v>
      </c>
      <c r="J9" s="112"/>
      <c r="K9" s="356" t="str">
        <f>VLOOKUP(H9,'チーム表'!C:D,2,FALSE)</f>
        <v>あさひスーパーファイターズ</v>
      </c>
      <c r="L9" s="47"/>
      <c r="M9" s="230" t="str">
        <f>'組合表'!AI7</f>
        <v>E3</v>
      </c>
      <c r="N9" s="32" t="str">
        <f t="shared" si="4"/>
        <v>E3E4</v>
      </c>
      <c r="O9" s="109"/>
      <c r="P9" s="356" t="str">
        <f>VLOOKUP(M9,'チーム表'!C:D,2,FALSE)</f>
        <v>寺井九谷クラブ</v>
      </c>
      <c r="Q9" s="242" t="s">
        <v>12</v>
      </c>
      <c r="R9" s="230" t="str">
        <f>'組合表'!AJ7</f>
        <v>E4</v>
      </c>
      <c r="S9" s="50" t="str">
        <f t="shared" si="5"/>
        <v>E4E3</v>
      </c>
      <c r="T9" s="112"/>
      <c r="U9" s="356" t="str">
        <f>VLOOKUP(R9,'チーム表'!C:D,2,FALSE)</f>
        <v>NISHI　Ｊｒスターズ</v>
      </c>
      <c r="V9" s="295"/>
      <c r="W9" s="334" t="str">
        <f>'組合表'!AK7</f>
        <v>F3</v>
      </c>
      <c r="X9" s="311" t="str">
        <f t="shared" si="6"/>
        <v>F3F4</v>
      </c>
      <c r="Y9" s="316"/>
      <c r="Z9" s="356" t="str">
        <f>VLOOKUP(W9,'チーム表'!C:D,2,FALSE)</f>
        <v>向本折クラブNew</v>
      </c>
      <c r="AA9" s="315" t="str">
        <f t="shared" si="0"/>
        <v>×</v>
      </c>
      <c r="AB9" s="334" t="str">
        <f>'組合表'!AL7</f>
        <v>F4</v>
      </c>
      <c r="AC9" s="313" t="str">
        <f t="shared" si="7"/>
        <v>F4F3</v>
      </c>
      <c r="AD9" s="317"/>
      <c r="AE9" s="354" t="str">
        <f>VLOOKUP(AB9,'チーム表'!C:D,2,FALSE)</f>
        <v>松任の大魔陣Jr</v>
      </c>
      <c r="AG9" s="307" t="str">
        <f t="shared" si="1"/>
        <v>C3C4</v>
      </c>
      <c r="AH9" s="307">
        <f t="shared" si="8"/>
      </c>
    </row>
    <row r="10" spans="1:34" ht="24.75" customHeight="1">
      <c r="A10" s="238">
        <v>5</v>
      </c>
      <c r="B10" s="228"/>
      <c r="C10" s="225" t="str">
        <f>'組合表'!AG8</f>
        <v>D3</v>
      </c>
      <c r="D10" s="32" t="str">
        <f t="shared" si="2"/>
        <v>D3D4</v>
      </c>
      <c r="E10" s="99"/>
      <c r="F10" s="356" t="str">
        <f>VLOOKUP(C10,'チーム表'!C:D,2,FALSE)</f>
        <v>呉羽ドッジボールクラブ</v>
      </c>
      <c r="G10" s="230" t="s">
        <v>12</v>
      </c>
      <c r="H10" s="230" t="str">
        <f>'組合表'!AH8</f>
        <v>D4</v>
      </c>
      <c r="I10" s="50" t="str">
        <f t="shared" si="3"/>
        <v>D4D3</v>
      </c>
      <c r="J10" s="112"/>
      <c r="K10" s="356" t="str">
        <f>VLOOKUP(H10,'チーム表'!C:D,2,FALSE)</f>
        <v>鞍月アタッカーズ</v>
      </c>
      <c r="L10" s="47"/>
      <c r="M10" s="230" t="str">
        <f>'組合表'!AI8</f>
        <v>G3</v>
      </c>
      <c r="N10" s="32" t="str">
        <f t="shared" si="4"/>
        <v>G3G4</v>
      </c>
      <c r="O10" s="109"/>
      <c r="P10" s="356" t="str">
        <f>VLOOKUP(M10,'チーム表'!C:D,2,FALSE)</f>
        <v>鵜川ミラクルフェニックスＪｒ</v>
      </c>
      <c r="Q10" s="242" t="s">
        <v>12</v>
      </c>
      <c r="R10" s="230" t="str">
        <f>'組合表'!AJ8</f>
        <v>G4</v>
      </c>
      <c r="S10" s="50" t="str">
        <f t="shared" si="5"/>
        <v>G4G3</v>
      </c>
      <c r="T10" s="112"/>
      <c r="U10" s="356" t="str">
        <f>VLOOKUP(R10,'チーム表'!C:D,2,FALSE)</f>
        <v>寺井クラブJr.</v>
      </c>
      <c r="V10" s="295"/>
      <c r="W10" s="334" t="str">
        <f>'組合表'!AK8</f>
        <v>A1</v>
      </c>
      <c r="X10" s="311" t="str">
        <f t="shared" si="6"/>
        <v>A1A5</v>
      </c>
      <c r="Y10" s="316"/>
      <c r="Z10" s="356" t="str">
        <f>VLOOKUP(W10,'チーム表'!C:D,2,FALSE)</f>
        <v>鳳至ドッジボールクラブ</v>
      </c>
      <c r="AA10" s="315" t="str">
        <f t="shared" si="0"/>
        <v>×</v>
      </c>
      <c r="AB10" s="334" t="str">
        <f>'組合表'!AL8</f>
        <v>A5</v>
      </c>
      <c r="AC10" s="313" t="str">
        <f t="shared" si="7"/>
        <v>A5A1</v>
      </c>
      <c r="AD10" s="317"/>
      <c r="AE10" s="354" t="str">
        <f>VLOOKUP(AB10,'チーム表'!C:D,2,FALSE)</f>
        <v>三谷D.B.C</v>
      </c>
      <c r="AG10" s="307" t="str">
        <f t="shared" si="1"/>
        <v>D3D4</v>
      </c>
      <c r="AH10" s="307">
        <f t="shared" si="8"/>
      </c>
    </row>
    <row r="11" spans="1:34" ht="24.75" customHeight="1">
      <c r="A11" s="238">
        <v>6</v>
      </c>
      <c r="B11" s="228"/>
      <c r="C11" s="225" t="str">
        <f>'組合表'!AG9</f>
        <v>B1</v>
      </c>
      <c r="D11" s="32" t="str">
        <f t="shared" si="2"/>
        <v>B1B5</v>
      </c>
      <c r="E11" s="99"/>
      <c r="F11" s="356" t="str">
        <f>VLOOKUP(C11,'チーム表'!C:D,2,FALSE)</f>
        <v>小木クラブ</v>
      </c>
      <c r="G11" s="230" t="s">
        <v>12</v>
      </c>
      <c r="H11" s="230" t="str">
        <f>'組合表'!AH9</f>
        <v>B5</v>
      </c>
      <c r="I11" s="50" t="str">
        <f t="shared" si="3"/>
        <v>B5B1</v>
      </c>
      <c r="J11" s="112"/>
      <c r="K11" s="356" t="str">
        <f>VLOOKUP(H11,'チーム表'!C:D,2,FALSE)</f>
        <v>田上闘球DREAMS</v>
      </c>
      <c r="L11" s="47"/>
      <c r="M11" s="230" t="str">
        <f>'組合表'!AI9</f>
        <v>C1</v>
      </c>
      <c r="N11" s="32" t="str">
        <f t="shared" si="4"/>
        <v>C1C5</v>
      </c>
      <c r="O11" s="109"/>
      <c r="P11" s="356" t="str">
        <f>VLOOKUP(M11,'チーム表'!C:D,2,FALSE)</f>
        <v>三馬パワフル</v>
      </c>
      <c r="Q11" s="242" t="s">
        <v>12</v>
      </c>
      <c r="R11" s="230" t="str">
        <f>'組合表'!AJ9</f>
        <v>C5</v>
      </c>
      <c r="S11" s="50" t="str">
        <f t="shared" si="5"/>
        <v>C5C1</v>
      </c>
      <c r="T11" s="112"/>
      <c r="U11" s="356" t="str">
        <f>VLOOKUP(R11,'チーム表'!C:D,2,FALSE)</f>
        <v>松任の大魔陣</v>
      </c>
      <c r="V11" s="295"/>
      <c r="W11" s="334" t="str">
        <f>'組合表'!AK9</f>
        <v>E1</v>
      </c>
      <c r="X11" s="311" t="str">
        <f t="shared" si="6"/>
        <v>E1E5</v>
      </c>
      <c r="Y11" s="316"/>
      <c r="Z11" s="356" t="str">
        <f>VLOOKUP(W11,'チーム表'!C:D,2,FALSE)</f>
        <v>鳳至ドッジボールクラブＪｒ</v>
      </c>
      <c r="AA11" s="315" t="str">
        <f t="shared" si="0"/>
        <v>×</v>
      </c>
      <c r="AB11" s="334" t="str">
        <f>'組合表'!AL9</f>
        <v>E5</v>
      </c>
      <c r="AC11" s="313" t="str">
        <f t="shared" si="7"/>
        <v>E5E1</v>
      </c>
      <c r="AD11" s="317"/>
      <c r="AE11" s="354" t="str">
        <f>VLOOKUP(AB11,'チーム表'!C:D,2,FALSE)</f>
        <v>田上闘球FUTURES</v>
      </c>
      <c r="AG11" s="307" t="str">
        <f t="shared" si="1"/>
        <v>B1B5</v>
      </c>
      <c r="AH11" s="307">
        <f t="shared" si="8"/>
      </c>
    </row>
    <row r="12" spans="1:34" ht="24.75" customHeight="1">
      <c r="A12" s="238">
        <v>7</v>
      </c>
      <c r="B12" s="228"/>
      <c r="C12" s="225" t="str">
        <f>'組合表'!AG10</f>
        <v>F1</v>
      </c>
      <c r="D12" s="32" t="str">
        <f t="shared" si="2"/>
        <v>F1F5</v>
      </c>
      <c r="E12" s="99"/>
      <c r="F12" s="356" t="str">
        <f>VLOOKUP(C12,'チーム表'!C:D,2,FALSE)</f>
        <v>奥能登クラブジュニア</v>
      </c>
      <c r="G12" s="230" t="s">
        <v>12</v>
      </c>
      <c r="H12" s="230" t="str">
        <f>'組合表'!AH10</f>
        <v>F5</v>
      </c>
      <c r="I12" s="50" t="str">
        <f t="shared" si="3"/>
        <v>F5F1</v>
      </c>
      <c r="J12" s="112"/>
      <c r="K12" s="356" t="str">
        <f>VLOOKUP(H12,'チーム表'!C:D,2,FALSE)</f>
        <v>鞍月・三谷アタッカーズ</v>
      </c>
      <c r="L12" s="47"/>
      <c r="M12" s="230" t="str">
        <f>'組合表'!AI10</f>
        <v>D2</v>
      </c>
      <c r="N12" s="32" t="str">
        <f t="shared" si="4"/>
        <v>D2D3</v>
      </c>
      <c r="O12" s="109"/>
      <c r="P12" s="356" t="str">
        <f>VLOOKUP(M12,'チーム表'!C:D,2,FALSE)</f>
        <v>千坂ドッジファイヤーズ</v>
      </c>
      <c r="Q12" s="242" t="s">
        <v>12</v>
      </c>
      <c r="R12" s="230" t="str">
        <f>'組合表'!AJ10</f>
        <v>D3</v>
      </c>
      <c r="S12" s="50" t="str">
        <f t="shared" si="5"/>
        <v>D3D2</v>
      </c>
      <c r="T12" s="112"/>
      <c r="U12" s="356" t="str">
        <f>VLOOKUP(R12,'チーム表'!C:D,2,FALSE)</f>
        <v>呉羽ドッジボールクラブ</v>
      </c>
      <c r="V12" s="295"/>
      <c r="W12" s="334" t="str">
        <f>'組合表'!AK10</f>
        <v>G2</v>
      </c>
      <c r="X12" s="311" t="str">
        <f t="shared" si="6"/>
        <v>G2G3</v>
      </c>
      <c r="Y12" s="316"/>
      <c r="Z12" s="356" t="str">
        <f>VLOOKUP(W12,'チーム表'!C:D,2,FALSE)</f>
        <v>山中SPARS　Ｊｒ</v>
      </c>
      <c r="AA12" s="315" t="str">
        <f t="shared" si="0"/>
        <v>×</v>
      </c>
      <c r="AB12" s="334" t="str">
        <f>'組合表'!AL10</f>
        <v>G3</v>
      </c>
      <c r="AC12" s="313" t="str">
        <f t="shared" si="7"/>
        <v>G3G2</v>
      </c>
      <c r="AD12" s="317"/>
      <c r="AE12" s="354" t="str">
        <f>VLOOKUP(AB12,'チーム表'!C:D,2,FALSE)</f>
        <v>鵜川ミラクルフェニックスＪｒ</v>
      </c>
      <c r="AG12" s="307" t="str">
        <f t="shared" si="1"/>
        <v>F1F5</v>
      </c>
      <c r="AH12" s="307">
        <f t="shared" si="8"/>
      </c>
    </row>
    <row r="13" spans="1:34" ht="24.75" customHeight="1">
      <c r="A13" s="238">
        <v>8</v>
      </c>
      <c r="B13" s="228"/>
      <c r="C13" s="225" t="str">
        <f>'組合表'!AG11</f>
        <v>A2</v>
      </c>
      <c r="D13" s="32" t="str">
        <f t="shared" si="2"/>
        <v>A2A3</v>
      </c>
      <c r="E13" s="99"/>
      <c r="F13" s="356" t="str">
        <f>VLOOKUP(C13,'チーム表'!C:D,2,FALSE)</f>
        <v>針原パイレーツ</v>
      </c>
      <c r="G13" s="230" t="s">
        <v>12</v>
      </c>
      <c r="H13" s="230" t="str">
        <f>'組合表'!AH11</f>
        <v>A3</v>
      </c>
      <c r="I13" s="50" t="str">
        <f t="shared" si="3"/>
        <v>A3A2</v>
      </c>
      <c r="J13" s="112"/>
      <c r="K13" s="356" t="str">
        <f>VLOOKUP(H13,'チーム表'!C:D,2,FALSE)</f>
        <v>寺井クラブ</v>
      </c>
      <c r="L13" s="47"/>
      <c r="M13" s="230" t="str">
        <f>'組合表'!AI11</f>
        <v>B2</v>
      </c>
      <c r="N13" s="32" t="str">
        <f t="shared" si="4"/>
        <v>B2B3</v>
      </c>
      <c r="O13" s="109"/>
      <c r="P13" s="356" t="str">
        <f>VLOOKUP(M13,'チーム表'!C:D,2,FALSE)</f>
        <v>杉っ子ドッジファイターズ</v>
      </c>
      <c r="Q13" s="242" t="s">
        <v>12</v>
      </c>
      <c r="R13" s="230" t="str">
        <f>'組合表'!AJ11</f>
        <v>B3</v>
      </c>
      <c r="S13" s="50" t="str">
        <f t="shared" si="5"/>
        <v>B3B2</v>
      </c>
      <c r="T13" s="112"/>
      <c r="U13" s="356" t="str">
        <f>VLOOKUP(R13,'チーム表'!C:D,2,FALSE)</f>
        <v>向本折クラブA</v>
      </c>
      <c r="V13" s="295"/>
      <c r="W13" s="334" t="str">
        <f>'組合表'!AK11</f>
        <v>C2</v>
      </c>
      <c r="X13" s="311" t="str">
        <f t="shared" si="6"/>
        <v>C2C3</v>
      </c>
      <c r="Y13" s="316"/>
      <c r="Z13" s="356" t="str">
        <f>VLOOKUP(W13,'チーム表'!C:D,2,FALSE)</f>
        <v>珠洲クラブ</v>
      </c>
      <c r="AA13" s="315" t="str">
        <f>Q14</f>
        <v>×</v>
      </c>
      <c r="AB13" s="334" t="str">
        <f>'組合表'!AL11</f>
        <v>C3</v>
      </c>
      <c r="AC13" s="313" t="str">
        <f t="shared" si="7"/>
        <v>C3C2</v>
      </c>
      <c r="AD13" s="317"/>
      <c r="AE13" s="354" t="str">
        <f>VLOOKUP(AB13,'チーム表'!C:D,2,FALSE)</f>
        <v>山中SPARS</v>
      </c>
      <c r="AG13" s="307" t="str">
        <f t="shared" si="1"/>
        <v>A2A3</v>
      </c>
      <c r="AH13" s="307">
        <f t="shared" si="8"/>
      </c>
    </row>
    <row r="14" spans="1:34" ht="24.75" customHeight="1">
      <c r="A14" s="238">
        <v>9</v>
      </c>
      <c r="B14" s="228"/>
      <c r="C14" s="225" t="str">
        <f>'組合表'!AG12</f>
        <v>E2</v>
      </c>
      <c r="D14" s="32" t="str">
        <f t="shared" si="2"/>
        <v>E2E3</v>
      </c>
      <c r="E14" s="99"/>
      <c r="F14" s="356" t="str">
        <f>VLOOKUP(C14,'チーム表'!C:D,2,FALSE)</f>
        <v>山中STARS</v>
      </c>
      <c r="G14" s="230" t="s">
        <v>12</v>
      </c>
      <c r="H14" s="230" t="str">
        <f>'組合表'!AH12</f>
        <v>E3</v>
      </c>
      <c r="I14" s="50" t="str">
        <f t="shared" si="3"/>
        <v>E3E2</v>
      </c>
      <c r="J14" s="112"/>
      <c r="K14" s="356" t="str">
        <f>VLOOKUP(H14,'チーム表'!C:D,2,FALSE)</f>
        <v>寺井九谷クラブ</v>
      </c>
      <c r="L14" s="47"/>
      <c r="M14" s="230" t="str">
        <f>'組合表'!AI12</f>
        <v>F2</v>
      </c>
      <c r="N14" s="32" t="str">
        <f t="shared" si="4"/>
        <v>F2F3</v>
      </c>
      <c r="O14" s="109"/>
      <c r="P14" s="356" t="str">
        <f>VLOOKUP(M14,'チーム表'!C:D,2,FALSE)</f>
        <v>千坂Fロータスルート</v>
      </c>
      <c r="Q14" s="242" t="s">
        <v>12</v>
      </c>
      <c r="R14" s="230" t="str">
        <f>'組合表'!AJ12</f>
        <v>F3</v>
      </c>
      <c r="S14" s="50" t="str">
        <f t="shared" si="5"/>
        <v>F3F2</v>
      </c>
      <c r="T14" s="112"/>
      <c r="U14" s="356" t="str">
        <f>VLOOKUP(R14,'チーム表'!C:D,2,FALSE)</f>
        <v>向本折クラブNew</v>
      </c>
      <c r="V14" s="295"/>
      <c r="W14" s="334" t="str">
        <f>'組合表'!AK12</f>
        <v>D1</v>
      </c>
      <c r="X14" s="311" t="str">
        <f t="shared" si="6"/>
        <v>D1D4</v>
      </c>
      <c r="Y14" s="316"/>
      <c r="Z14" s="356" t="str">
        <f>VLOOKUP(W14,'チーム表'!C:D,2,FALSE)</f>
        <v>鵜川ミラクルフェニックス</v>
      </c>
      <c r="AA14" s="315" t="str">
        <f>Q15</f>
        <v>×</v>
      </c>
      <c r="AB14" s="334" t="str">
        <f>'組合表'!AL12</f>
        <v>D4</v>
      </c>
      <c r="AC14" s="313" t="str">
        <f t="shared" si="7"/>
        <v>D4D1</v>
      </c>
      <c r="AD14" s="317"/>
      <c r="AE14" s="354" t="str">
        <f>VLOOKUP(AB14,'チーム表'!C:D,2,FALSE)</f>
        <v>鞍月アタッカーズ</v>
      </c>
      <c r="AG14" s="307" t="str">
        <f t="shared" si="1"/>
        <v>E2E3</v>
      </c>
      <c r="AH14" s="307">
        <f t="shared" si="8"/>
      </c>
    </row>
    <row r="15" spans="1:34" ht="24.75" customHeight="1">
      <c r="A15" s="238">
        <v>10</v>
      </c>
      <c r="B15" s="228"/>
      <c r="C15" s="225" t="str">
        <f>'組合表'!AG13</f>
        <v>G1</v>
      </c>
      <c r="D15" s="32" t="str">
        <f t="shared" si="2"/>
        <v>G1G4</v>
      </c>
      <c r="E15" s="99"/>
      <c r="F15" s="356" t="str">
        <f>VLOOKUP(C15,'チーム表'!C:D,2,FALSE)</f>
        <v>ドッジの王子様</v>
      </c>
      <c r="G15" s="230" t="s">
        <v>12</v>
      </c>
      <c r="H15" s="230" t="str">
        <f>'組合表'!AH13</f>
        <v>G4</v>
      </c>
      <c r="I15" s="50" t="str">
        <f t="shared" si="3"/>
        <v>G4G1</v>
      </c>
      <c r="J15" s="112"/>
      <c r="K15" s="356" t="str">
        <f>VLOOKUP(H15,'チーム表'!C:D,2,FALSE)</f>
        <v>寺井クラブJr.</v>
      </c>
      <c r="L15" s="47"/>
      <c r="M15" s="230" t="str">
        <f>'組合表'!AI13</f>
        <v>A4</v>
      </c>
      <c r="N15" s="32" t="str">
        <f t="shared" si="4"/>
        <v>A4A5</v>
      </c>
      <c r="O15" s="109"/>
      <c r="P15" s="356" t="str">
        <f>VLOOKUP(M15,'チーム表'!C:D,2,FALSE)</f>
        <v>米丸ドッジボールクラブ</v>
      </c>
      <c r="Q15" s="242" t="s">
        <v>12</v>
      </c>
      <c r="R15" s="230" t="str">
        <f>'組合表'!AJ13</f>
        <v>A5</v>
      </c>
      <c r="S15" s="50" t="str">
        <f t="shared" si="5"/>
        <v>A5A4</v>
      </c>
      <c r="T15" s="112"/>
      <c r="U15" s="356" t="str">
        <f>VLOOKUP(R15,'チーム表'!C:D,2,FALSE)</f>
        <v>三谷D.B.C</v>
      </c>
      <c r="V15" s="295"/>
      <c r="W15" s="334" t="str">
        <f>'組合表'!AK13</f>
        <v>B4</v>
      </c>
      <c r="X15" s="311" t="str">
        <f t="shared" si="6"/>
        <v>B4B5</v>
      </c>
      <c r="Y15" s="316"/>
      <c r="Z15" s="356" t="str">
        <f>VLOOKUP(W15,'チーム表'!C:D,2,FALSE)</f>
        <v>NISHIファイヤースターズ</v>
      </c>
      <c r="AA15" s="315" t="str">
        <f>Q16</f>
        <v>×</v>
      </c>
      <c r="AB15" s="334" t="str">
        <f>'組合表'!AL13</f>
        <v>B5</v>
      </c>
      <c r="AC15" s="313" t="str">
        <f t="shared" si="7"/>
        <v>B5B4</v>
      </c>
      <c r="AD15" s="317"/>
      <c r="AE15" s="354" t="str">
        <f>VLOOKUP(AB15,'チーム表'!C:D,2,FALSE)</f>
        <v>田上闘球DREAMS</v>
      </c>
      <c r="AG15" s="307" t="str">
        <f t="shared" si="1"/>
        <v>G1G4</v>
      </c>
      <c r="AH15" s="307">
        <f t="shared" si="8"/>
      </c>
    </row>
    <row r="16" spans="1:34" ht="24.75" customHeight="1">
      <c r="A16" s="238">
        <v>11</v>
      </c>
      <c r="B16" s="228"/>
      <c r="C16" s="225" t="str">
        <f>'組合表'!AG14</f>
        <v>C4</v>
      </c>
      <c r="D16" s="32" t="str">
        <f t="shared" si="2"/>
        <v>C4C5</v>
      </c>
      <c r="E16" s="99"/>
      <c r="F16" s="356" t="str">
        <f>VLOOKUP(C16,'チーム表'!C:D,2,FALSE)</f>
        <v>あさひスーパーファイターズ</v>
      </c>
      <c r="G16" s="230" t="s">
        <v>12</v>
      </c>
      <c r="H16" s="230" t="str">
        <f>'組合表'!AH14</f>
        <v>C5</v>
      </c>
      <c r="I16" s="50" t="str">
        <f t="shared" si="3"/>
        <v>C5C4</v>
      </c>
      <c r="J16" s="112"/>
      <c r="K16" s="356" t="str">
        <f>VLOOKUP(H16,'チーム表'!C:D,2,FALSE)</f>
        <v>松任の大魔陣</v>
      </c>
      <c r="L16" s="47"/>
      <c r="M16" s="230" t="str">
        <f>'組合表'!AI14</f>
        <v>E4</v>
      </c>
      <c r="N16" s="32" t="str">
        <f t="shared" si="4"/>
        <v>E4E5</v>
      </c>
      <c r="O16" s="109"/>
      <c r="P16" s="356" t="str">
        <f>VLOOKUP(M16,'チーム表'!C:D,2,FALSE)</f>
        <v>NISHI　Ｊｒスターズ</v>
      </c>
      <c r="Q16" s="242" t="s">
        <v>12</v>
      </c>
      <c r="R16" s="230" t="str">
        <f>'組合表'!AJ14</f>
        <v>E5</v>
      </c>
      <c r="S16" s="50" t="str">
        <f t="shared" si="5"/>
        <v>E5E4</v>
      </c>
      <c r="T16" s="112"/>
      <c r="U16" s="356" t="str">
        <f>VLOOKUP(R16,'チーム表'!C:D,2,FALSE)</f>
        <v>田上闘球FUTURES</v>
      </c>
      <c r="V16" s="295"/>
      <c r="W16" s="334" t="str">
        <f>'組合表'!AK14</f>
        <v>F4</v>
      </c>
      <c r="X16" s="311" t="str">
        <f t="shared" si="6"/>
        <v>F4F5</v>
      </c>
      <c r="Y16" s="316"/>
      <c r="Z16" s="356" t="str">
        <f>VLOOKUP(W16,'チーム表'!C:D,2,FALSE)</f>
        <v>松任の大魔陣Jr</v>
      </c>
      <c r="AA16" s="315" t="str">
        <f>Q17</f>
        <v>×</v>
      </c>
      <c r="AB16" s="334" t="str">
        <f>'組合表'!AL14</f>
        <v>F5</v>
      </c>
      <c r="AC16" s="313" t="str">
        <f t="shared" si="7"/>
        <v>F5F4</v>
      </c>
      <c r="AD16" s="317"/>
      <c r="AE16" s="354" t="str">
        <f>VLOOKUP(AB16,'チーム表'!C:D,2,FALSE)</f>
        <v>鞍月・三谷アタッカーズ</v>
      </c>
      <c r="AG16" s="307" t="str">
        <f t="shared" si="1"/>
        <v>C4C5</v>
      </c>
      <c r="AH16" s="307">
        <f t="shared" si="8"/>
      </c>
    </row>
    <row r="17" spans="1:34" ht="24.75" customHeight="1">
      <c r="A17" s="238">
        <v>12</v>
      </c>
      <c r="B17" s="228"/>
      <c r="C17" s="225" t="str">
        <f>'組合表'!AG15</f>
        <v>D1</v>
      </c>
      <c r="D17" s="32" t="str">
        <f t="shared" si="2"/>
        <v>D1D3</v>
      </c>
      <c r="E17" s="99"/>
      <c r="F17" s="356" t="str">
        <f>VLOOKUP(C17,'チーム表'!C:D,2,FALSE)</f>
        <v>鵜川ミラクルフェニックス</v>
      </c>
      <c r="G17" s="230" t="s">
        <v>12</v>
      </c>
      <c r="H17" s="230" t="str">
        <f>'組合表'!AH15</f>
        <v>D3</v>
      </c>
      <c r="I17" s="50" t="str">
        <f t="shared" si="3"/>
        <v>D3D1</v>
      </c>
      <c r="J17" s="112"/>
      <c r="K17" s="356" t="str">
        <f>VLOOKUP(H17,'チーム表'!C:D,2,FALSE)</f>
        <v>呉羽ドッジボールクラブ</v>
      </c>
      <c r="L17" s="47"/>
      <c r="M17" s="230" t="str">
        <f>'組合表'!AI15</f>
        <v>G1</v>
      </c>
      <c r="N17" s="32" t="str">
        <f t="shared" si="4"/>
        <v>G1G3</v>
      </c>
      <c r="O17" s="109"/>
      <c r="P17" s="356" t="str">
        <f>VLOOKUP(M17,'チーム表'!C:D,2,FALSE)</f>
        <v>ドッジの王子様</v>
      </c>
      <c r="Q17" s="242" t="s">
        <v>12</v>
      </c>
      <c r="R17" s="230" t="str">
        <f>'組合表'!AJ15</f>
        <v>G3</v>
      </c>
      <c r="S17" s="50" t="str">
        <f t="shared" si="5"/>
        <v>G3G1</v>
      </c>
      <c r="T17" s="112"/>
      <c r="U17" s="356" t="str">
        <f>VLOOKUP(R17,'チーム表'!C:D,2,FALSE)</f>
        <v>鵜川ミラクルフェニックスＪｒ</v>
      </c>
      <c r="V17" s="295"/>
      <c r="W17" s="334" t="str">
        <f>'組合表'!AK15</f>
        <v>A1</v>
      </c>
      <c r="X17" s="311" t="str">
        <f t="shared" si="6"/>
        <v>A1A4</v>
      </c>
      <c r="Y17" s="316"/>
      <c r="Z17" s="356" t="str">
        <f>VLOOKUP(W17,'チーム表'!C:D,2,FALSE)</f>
        <v>鳳至ドッジボールクラブ</v>
      </c>
      <c r="AA17" s="315" t="str">
        <f>Q19</f>
        <v>×</v>
      </c>
      <c r="AB17" s="334" t="str">
        <f>'組合表'!AL15</f>
        <v>A4</v>
      </c>
      <c r="AC17" s="313" t="str">
        <f t="shared" si="7"/>
        <v>A4A1</v>
      </c>
      <c r="AD17" s="317"/>
      <c r="AE17" s="354" t="str">
        <f>VLOOKUP(AB17,'チーム表'!C:D,2,FALSE)</f>
        <v>米丸ドッジボールクラブ</v>
      </c>
      <c r="AG17" s="307" t="str">
        <f t="shared" si="1"/>
        <v>D1D3</v>
      </c>
      <c r="AH17" s="307">
        <f t="shared" si="8"/>
      </c>
    </row>
    <row r="18" spans="1:34" ht="24.75" customHeight="1">
      <c r="A18" s="238">
        <v>13</v>
      </c>
      <c r="B18" s="228"/>
      <c r="C18" s="225" t="str">
        <f>'組合表'!AG16</f>
        <v>B1</v>
      </c>
      <c r="D18" s="32" t="str">
        <f t="shared" si="2"/>
        <v>B1B4</v>
      </c>
      <c r="E18" s="99"/>
      <c r="F18" s="356" t="str">
        <f>VLOOKUP(C18,'チーム表'!C:D,2,FALSE)</f>
        <v>小木クラブ</v>
      </c>
      <c r="G18" s="230" t="s">
        <v>12</v>
      </c>
      <c r="H18" s="230" t="str">
        <f>'組合表'!AH16</f>
        <v>B4</v>
      </c>
      <c r="I18" s="50" t="str">
        <f t="shared" si="3"/>
        <v>B4B1</v>
      </c>
      <c r="J18" s="112"/>
      <c r="K18" s="356" t="str">
        <f>VLOOKUP(H18,'チーム表'!C:D,2,FALSE)</f>
        <v>NISHIファイヤースターズ</v>
      </c>
      <c r="L18" s="47"/>
      <c r="M18" s="230" t="str">
        <f>'組合表'!AI16</f>
        <v>C1</v>
      </c>
      <c r="N18" s="32" t="str">
        <f t="shared" si="4"/>
        <v>C1C4</v>
      </c>
      <c r="O18" s="109"/>
      <c r="P18" s="356" t="str">
        <f>VLOOKUP(M18,'チーム表'!C:D,2,FALSE)</f>
        <v>三馬パワフル</v>
      </c>
      <c r="Q18" s="242" t="s">
        <v>12</v>
      </c>
      <c r="R18" s="230" t="str">
        <f>'組合表'!AJ16</f>
        <v>C4</v>
      </c>
      <c r="S18" s="50" t="str">
        <f t="shared" si="5"/>
        <v>C4C1</v>
      </c>
      <c r="T18" s="112"/>
      <c r="U18" s="356" t="str">
        <f>VLOOKUP(R18,'チーム表'!C:D,2,FALSE)</f>
        <v>あさひスーパーファイターズ</v>
      </c>
      <c r="V18" s="295"/>
      <c r="W18" s="334" t="str">
        <f>'組合表'!AK16</f>
        <v>E1</v>
      </c>
      <c r="X18" s="311" t="str">
        <f t="shared" si="6"/>
        <v>E1E4</v>
      </c>
      <c r="Y18" s="316"/>
      <c r="Z18" s="356" t="str">
        <f>VLOOKUP(W18,'チーム表'!C:D,2,FALSE)</f>
        <v>鳳至ドッジボールクラブＪｒ</v>
      </c>
      <c r="AA18" s="315" t="str">
        <f>Q29</f>
        <v>×</v>
      </c>
      <c r="AB18" s="334" t="str">
        <f>'組合表'!AL16</f>
        <v>E4</v>
      </c>
      <c r="AC18" s="313" t="str">
        <f t="shared" si="7"/>
        <v>E4E1</v>
      </c>
      <c r="AD18" s="317"/>
      <c r="AE18" s="354" t="str">
        <f>VLOOKUP(AB18,'チーム表'!C:D,2,FALSE)</f>
        <v>NISHI　Ｊｒスターズ</v>
      </c>
      <c r="AG18" s="307" t="str">
        <f t="shared" si="1"/>
        <v>B1B4</v>
      </c>
      <c r="AH18" s="307">
        <f t="shared" si="8"/>
      </c>
    </row>
    <row r="19" spans="1:34" ht="24.75" customHeight="1">
      <c r="A19" s="238">
        <v>14</v>
      </c>
      <c r="B19" s="228"/>
      <c r="C19" s="225" t="str">
        <f>'組合表'!AG17</f>
        <v>F1</v>
      </c>
      <c r="D19" s="32" t="str">
        <f t="shared" si="2"/>
        <v>F1F4</v>
      </c>
      <c r="E19" s="99"/>
      <c r="F19" s="356" t="str">
        <f>VLOOKUP(C19,'チーム表'!C:D,2,FALSE)</f>
        <v>奥能登クラブジュニア</v>
      </c>
      <c r="G19" s="230" t="s">
        <v>12</v>
      </c>
      <c r="H19" s="230" t="str">
        <f>'組合表'!AH17</f>
        <v>F4</v>
      </c>
      <c r="I19" s="50" t="str">
        <f t="shared" si="3"/>
        <v>F4F1</v>
      </c>
      <c r="J19" s="112"/>
      <c r="K19" s="356" t="str">
        <f>VLOOKUP(H19,'チーム表'!C:D,2,FALSE)</f>
        <v>松任の大魔陣Jr</v>
      </c>
      <c r="L19" s="47"/>
      <c r="M19" s="230" t="str">
        <f>'組合表'!AI17</f>
        <v>D2</v>
      </c>
      <c r="N19" s="32" t="str">
        <f t="shared" si="4"/>
        <v>D2D4</v>
      </c>
      <c r="O19" s="109"/>
      <c r="P19" s="356" t="str">
        <f>VLOOKUP(M19,'チーム表'!C:D,2,FALSE)</f>
        <v>千坂ドッジファイヤーズ</v>
      </c>
      <c r="Q19" s="242" t="s">
        <v>12</v>
      </c>
      <c r="R19" s="230" t="str">
        <f>'組合表'!AJ17</f>
        <v>D4</v>
      </c>
      <c r="S19" s="50" t="str">
        <f t="shared" si="5"/>
        <v>D4D2</v>
      </c>
      <c r="T19" s="112"/>
      <c r="U19" s="356" t="str">
        <f>VLOOKUP(R19,'チーム表'!C:D,2,FALSE)</f>
        <v>鞍月アタッカーズ</v>
      </c>
      <c r="V19" s="295"/>
      <c r="W19" s="306" t="str">
        <f>'組合表'!AK17</f>
        <v>G2</v>
      </c>
      <c r="X19" s="311" t="str">
        <f t="shared" si="6"/>
        <v>G2G4</v>
      </c>
      <c r="Y19" s="319"/>
      <c r="Z19" s="356" t="str">
        <f>VLOOKUP(W19,'チーム表'!C:D,2,FALSE)</f>
        <v>山中SPARS　Ｊｒ</v>
      </c>
      <c r="AA19" s="315" t="s">
        <v>71</v>
      </c>
      <c r="AB19" s="334" t="str">
        <f>'組合表'!AL17</f>
        <v>G4</v>
      </c>
      <c r="AC19" s="313" t="str">
        <f t="shared" si="7"/>
        <v>G4G2</v>
      </c>
      <c r="AD19" s="317"/>
      <c r="AE19" s="354" t="str">
        <f>VLOOKUP(AB19,'チーム表'!C:D,2,FALSE)</f>
        <v>寺井クラブJr.</v>
      </c>
      <c r="AG19" s="307" t="str">
        <f t="shared" si="1"/>
        <v>F1F4</v>
      </c>
      <c r="AH19" s="307">
        <f t="shared" si="8"/>
      </c>
    </row>
    <row r="20" spans="1:34" ht="24.75" customHeight="1">
      <c r="A20" s="238">
        <v>15</v>
      </c>
      <c r="B20" s="228"/>
      <c r="C20" s="226" t="str">
        <f>'組合表'!AG18</f>
        <v>A2</v>
      </c>
      <c r="D20" s="211" t="str">
        <f t="shared" si="2"/>
        <v>A2A5</v>
      </c>
      <c r="E20" s="100"/>
      <c r="F20" s="357" t="str">
        <f>VLOOKUP(C20,'チーム表'!C:D,2,FALSE)</f>
        <v>針原パイレーツ</v>
      </c>
      <c r="G20" s="231" t="s">
        <v>12</v>
      </c>
      <c r="H20" s="231" t="str">
        <f>'組合表'!AH18</f>
        <v>A5</v>
      </c>
      <c r="I20" s="212" t="str">
        <f t="shared" si="3"/>
        <v>A5A2</v>
      </c>
      <c r="J20" s="113"/>
      <c r="K20" s="357" t="str">
        <f>VLOOKUP(H20,'チーム表'!C:D,2,FALSE)</f>
        <v>三谷D.B.C</v>
      </c>
      <c r="L20" s="49"/>
      <c r="M20" s="233" t="str">
        <f>'組合表'!AI18</f>
        <v>B2</v>
      </c>
      <c r="N20" s="211" t="str">
        <f t="shared" si="4"/>
        <v>B2B5</v>
      </c>
      <c r="O20" s="213"/>
      <c r="P20" s="356" t="str">
        <f>VLOOKUP(M20,'チーム表'!C:D,2,FALSE)</f>
        <v>杉っ子ドッジファイターズ</v>
      </c>
      <c r="Q20" s="244" t="s">
        <v>12</v>
      </c>
      <c r="R20" s="234" t="str">
        <f>'組合表'!AJ18</f>
        <v>B5</v>
      </c>
      <c r="S20" s="212" t="str">
        <f t="shared" si="5"/>
        <v>B5B2</v>
      </c>
      <c r="T20" s="115"/>
      <c r="U20" s="357" t="str">
        <f>VLOOKUP(R20,'チーム表'!C:D,2,FALSE)</f>
        <v>田上闘球DREAMS</v>
      </c>
      <c r="V20" s="268"/>
      <c r="W20" s="335" t="str">
        <f>'組合表'!AK18</f>
        <v>C2</v>
      </c>
      <c r="X20" s="321" t="str">
        <f t="shared" si="6"/>
        <v>C2C5</v>
      </c>
      <c r="Y20" s="322"/>
      <c r="Z20" s="357" t="str">
        <f>VLOOKUP(W20,'チーム表'!C:D,2,FALSE)</f>
        <v>珠洲クラブ</v>
      </c>
      <c r="AA20" s="320" t="s">
        <v>71</v>
      </c>
      <c r="AB20" s="335" t="str">
        <f>'組合表'!AL18</f>
        <v>C5</v>
      </c>
      <c r="AC20" s="323" t="str">
        <f t="shared" si="7"/>
        <v>C5C2</v>
      </c>
      <c r="AD20" s="324"/>
      <c r="AE20" s="354" t="str">
        <f>VLOOKUP(AB20,'チーム表'!C:D,2,FALSE)</f>
        <v>松任の大魔陣</v>
      </c>
      <c r="AG20" s="307" t="str">
        <f t="shared" si="1"/>
        <v>A2A5</v>
      </c>
      <c r="AH20" s="307">
        <f t="shared" si="8"/>
      </c>
    </row>
    <row r="21" spans="1:34" ht="24.75" customHeight="1">
      <c r="A21" s="238">
        <v>16</v>
      </c>
      <c r="B21" s="228"/>
      <c r="C21" s="228" t="str">
        <f>'組合表'!AG19</f>
        <v>E2</v>
      </c>
      <c r="D21" s="30" t="str">
        <f aca="true" t="shared" si="9" ref="D21:D28">CONCATENATE(C21,H21)</f>
        <v>E2E5</v>
      </c>
      <c r="E21" s="99"/>
      <c r="F21" s="356" t="str">
        <f>VLOOKUP(C21,'チーム表'!C:D,2,FALSE)</f>
        <v>山中STARS</v>
      </c>
      <c r="G21" s="242" t="s">
        <v>12</v>
      </c>
      <c r="H21" s="230" t="str">
        <f>'組合表'!AH19</f>
        <v>E5</v>
      </c>
      <c r="I21" s="46" t="str">
        <f aca="true" t="shared" si="10" ref="I21:I28">CONCATENATE(H21,C21)</f>
        <v>E5E2</v>
      </c>
      <c r="J21" s="112"/>
      <c r="K21" s="356" t="str">
        <f>VLOOKUP(H21,'チーム表'!C:D,2,FALSE)</f>
        <v>田上闘球FUTURES</v>
      </c>
      <c r="L21" s="47"/>
      <c r="M21" s="230" t="str">
        <f>'組合表'!AI19</f>
        <v>F2</v>
      </c>
      <c r="N21" s="30" t="str">
        <f aca="true" t="shared" si="11" ref="N21:N28">CONCATENATE(M21,R21)</f>
        <v>F2F5</v>
      </c>
      <c r="O21" s="109"/>
      <c r="P21" s="356" t="str">
        <f>VLOOKUP(M21,'チーム表'!C:D,2,FALSE)</f>
        <v>千坂Fロータスルート</v>
      </c>
      <c r="Q21" s="242" t="s">
        <v>12</v>
      </c>
      <c r="R21" s="230" t="str">
        <f>'組合表'!AJ19</f>
        <v>F5</v>
      </c>
      <c r="S21" s="46" t="str">
        <f aca="true" t="shared" si="12" ref="S21:S28">CONCATENATE(R21,M21)</f>
        <v>F5F2</v>
      </c>
      <c r="T21" s="112"/>
      <c r="U21" s="356" t="str">
        <f>VLOOKUP(R21,'チーム表'!C:D,2,FALSE)</f>
        <v>鞍月・三谷アタッカーズ</v>
      </c>
      <c r="V21" s="295"/>
      <c r="W21" s="334" t="str">
        <f>'組合表'!AK19</f>
        <v>A1</v>
      </c>
      <c r="X21" s="318" t="str">
        <f aca="true" t="shared" si="13" ref="X21:X28">CONCATENATE(W21,AB21)</f>
        <v>A1A3</v>
      </c>
      <c r="Y21" s="316"/>
      <c r="Z21" s="356" t="str">
        <f>VLOOKUP(W21,'チーム表'!C:D,2,FALSE)</f>
        <v>鳳至ドッジボールクラブ</v>
      </c>
      <c r="AA21" s="315" t="s">
        <v>71</v>
      </c>
      <c r="AB21" s="334" t="str">
        <f>'組合表'!AL19</f>
        <v>A3</v>
      </c>
      <c r="AC21" s="315" t="str">
        <f aca="true" t="shared" si="14" ref="AC21:AC28">CONCATENATE(AB21,W21)</f>
        <v>A3A1</v>
      </c>
      <c r="AD21" s="325"/>
      <c r="AE21" s="354" t="str">
        <f>VLOOKUP(AB21,'チーム表'!C:D,2,FALSE)</f>
        <v>寺井クラブ</v>
      </c>
      <c r="AG21" s="307" t="str">
        <f t="shared" si="1"/>
        <v>E2E5</v>
      </c>
      <c r="AH21" s="307">
        <f t="shared" si="8"/>
      </c>
    </row>
    <row r="22" spans="1:34" ht="24.75" customHeight="1">
      <c r="A22" s="238">
        <v>17</v>
      </c>
      <c r="B22" s="228"/>
      <c r="C22" s="228" t="str">
        <f>'組合表'!AG20</f>
        <v>B1</v>
      </c>
      <c r="D22" s="32" t="str">
        <f t="shared" si="9"/>
        <v>B1B3</v>
      </c>
      <c r="E22" s="99"/>
      <c r="F22" s="356" t="str">
        <f>VLOOKUP(C22,'チーム表'!C:D,2,FALSE)</f>
        <v>小木クラブ</v>
      </c>
      <c r="G22" s="242" t="s">
        <v>12</v>
      </c>
      <c r="H22" s="230" t="str">
        <f>'組合表'!AH20</f>
        <v>B3</v>
      </c>
      <c r="I22" s="50" t="str">
        <f t="shared" si="10"/>
        <v>B3B1</v>
      </c>
      <c r="J22" s="112"/>
      <c r="K22" s="356" t="str">
        <f>VLOOKUP(H22,'チーム表'!C:D,2,FALSE)</f>
        <v>向本折クラブA</v>
      </c>
      <c r="L22" s="47"/>
      <c r="M22" s="230" t="str">
        <f>'組合表'!AI20</f>
        <v>C1</v>
      </c>
      <c r="N22" s="32" t="str">
        <f t="shared" si="11"/>
        <v>C1C3</v>
      </c>
      <c r="O22" s="109"/>
      <c r="P22" s="356" t="str">
        <f>VLOOKUP(M22,'チーム表'!C:D,2,FALSE)</f>
        <v>三馬パワフル</v>
      </c>
      <c r="Q22" s="242" t="s">
        <v>12</v>
      </c>
      <c r="R22" s="230" t="str">
        <f>'組合表'!AJ20</f>
        <v>C3</v>
      </c>
      <c r="S22" s="50" t="str">
        <f t="shared" si="12"/>
        <v>C3C1</v>
      </c>
      <c r="T22" s="112"/>
      <c r="U22" s="356" t="str">
        <f>VLOOKUP(R22,'チーム表'!C:D,2,FALSE)</f>
        <v>山中SPARS</v>
      </c>
      <c r="V22" s="295"/>
      <c r="W22" s="334" t="str">
        <f>'組合表'!AK20</f>
        <v>E1</v>
      </c>
      <c r="X22" s="311" t="str">
        <f t="shared" si="13"/>
        <v>E1E3</v>
      </c>
      <c r="Y22" s="312"/>
      <c r="Z22" s="356" t="str">
        <f>VLOOKUP(W22,'チーム表'!C:D,2,FALSE)</f>
        <v>鳳至ドッジボールクラブＪｒ</v>
      </c>
      <c r="AA22" s="313" t="s">
        <v>71</v>
      </c>
      <c r="AB22" s="334" t="str">
        <f>'組合表'!AL20</f>
        <v>E3</v>
      </c>
      <c r="AC22" s="313" t="str">
        <f t="shared" si="14"/>
        <v>E3E1</v>
      </c>
      <c r="AD22" s="314"/>
      <c r="AE22" s="354" t="str">
        <f>VLOOKUP(AB22,'チーム表'!C:D,2,FALSE)</f>
        <v>寺井九谷クラブ</v>
      </c>
      <c r="AG22" s="307" t="str">
        <f t="shared" si="1"/>
        <v>B1B3</v>
      </c>
      <c r="AH22" s="307">
        <f t="shared" si="8"/>
      </c>
    </row>
    <row r="23" spans="1:34" ht="24.75" customHeight="1">
      <c r="A23" s="238">
        <v>18</v>
      </c>
      <c r="B23" s="228"/>
      <c r="C23" s="228" t="str">
        <f>'組合表'!AG21</f>
        <v>F1</v>
      </c>
      <c r="D23" s="32" t="str">
        <f t="shared" si="9"/>
        <v>F1F3</v>
      </c>
      <c r="E23" s="99"/>
      <c r="F23" s="356" t="str">
        <f>VLOOKUP(C23,'チーム表'!C:D,2,FALSE)</f>
        <v>奥能登クラブジュニア</v>
      </c>
      <c r="G23" s="242" t="s">
        <v>12</v>
      </c>
      <c r="H23" s="230" t="str">
        <f>'組合表'!AH21</f>
        <v>F3</v>
      </c>
      <c r="I23" s="50" t="str">
        <f t="shared" si="10"/>
        <v>F3F1</v>
      </c>
      <c r="J23" s="112"/>
      <c r="K23" s="356" t="str">
        <f>VLOOKUP(H23,'チーム表'!C:D,2,FALSE)</f>
        <v>向本折クラブNew</v>
      </c>
      <c r="L23" s="47"/>
      <c r="M23" s="230" t="str">
        <f>'組合表'!AI21</f>
        <v>A2</v>
      </c>
      <c r="N23" s="32" t="str">
        <f t="shared" si="11"/>
        <v>A2A4</v>
      </c>
      <c r="O23" s="109"/>
      <c r="P23" s="356" t="str">
        <f>VLOOKUP(M23,'チーム表'!C:D,2,FALSE)</f>
        <v>針原パイレーツ</v>
      </c>
      <c r="Q23" s="242" t="s">
        <v>12</v>
      </c>
      <c r="R23" s="230" t="str">
        <f>'組合表'!AJ21</f>
        <v>A4</v>
      </c>
      <c r="S23" s="50" t="str">
        <f t="shared" si="12"/>
        <v>A4A2</v>
      </c>
      <c r="T23" s="112"/>
      <c r="U23" s="356" t="str">
        <f>VLOOKUP(R23,'チーム表'!C:D,2,FALSE)</f>
        <v>米丸ドッジボールクラブ</v>
      </c>
      <c r="V23" s="295"/>
      <c r="W23" s="334" t="str">
        <f>'組合表'!AK21</f>
        <v>B2</v>
      </c>
      <c r="X23" s="311" t="str">
        <f t="shared" si="13"/>
        <v>B2B4</v>
      </c>
      <c r="Y23" s="312"/>
      <c r="Z23" s="356" t="str">
        <f>VLOOKUP(W23,'チーム表'!C:D,2,FALSE)</f>
        <v>杉っ子ドッジファイターズ</v>
      </c>
      <c r="AA23" s="313" t="s">
        <v>71</v>
      </c>
      <c r="AB23" s="334" t="str">
        <f>'組合表'!AL21</f>
        <v>B4</v>
      </c>
      <c r="AC23" s="313" t="str">
        <f t="shared" si="14"/>
        <v>B4B2</v>
      </c>
      <c r="AD23" s="314"/>
      <c r="AE23" s="354" t="str">
        <f>VLOOKUP(AB23,'チーム表'!C:D,2,FALSE)</f>
        <v>NISHIファイヤースターズ</v>
      </c>
      <c r="AG23" s="307" t="str">
        <f t="shared" si="1"/>
        <v>F1F3</v>
      </c>
      <c r="AH23" s="307">
        <f t="shared" si="8"/>
      </c>
    </row>
    <row r="24" spans="1:34" ht="24.75" customHeight="1">
      <c r="A24" s="238">
        <v>19</v>
      </c>
      <c r="B24" s="228"/>
      <c r="C24" s="228" t="str">
        <f>'組合表'!AG22</f>
        <v>C2</v>
      </c>
      <c r="D24" s="32" t="str">
        <f t="shared" si="9"/>
        <v>C2C4</v>
      </c>
      <c r="E24" s="99"/>
      <c r="F24" s="356" t="str">
        <f>VLOOKUP(C24,'チーム表'!C:D,2,FALSE)</f>
        <v>珠洲クラブ</v>
      </c>
      <c r="G24" s="242" t="s">
        <v>12</v>
      </c>
      <c r="H24" s="230" t="str">
        <f>'組合表'!AH22</f>
        <v>C4</v>
      </c>
      <c r="I24" s="50" t="str">
        <f t="shared" si="10"/>
        <v>C4C2</v>
      </c>
      <c r="J24" s="112"/>
      <c r="K24" s="356" t="str">
        <f>VLOOKUP(H24,'チーム表'!C:D,2,FALSE)</f>
        <v>あさひスーパーファイターズ</v>
      </c>
      <c r="L24" s="47"/>
      <c r="M24" s="230" t="str">
        <f>'組合表'!AI22</f>
        <v>E2</v>
      </c>
      <c r="N24" s="32" t="str">
        <f t="shared" si="11"/>
        <v>E2E4</v>
      </c>
      <c r="O24" s="109"/>
      <c r="P24" s="356" t="str">
        <f>VLOOKUP(M24,'チーム表'!C:D,2,FALSE)</f>
        <v>山中STARS</v>
      </c>
      <c r="Q24" s="242" t="s">
        <v>12</v>
      </c>
      <c r="R24" s="230" t="str">
        <f>'組合表'!AJ22</f>
        <v>E4</v>
      </c>
      <c r="S24" s="50" t="str">
        <f t="shared" si="12"/>
        <v>E4E2</v>
      </c>
      <c r="T24" s="112"/>
      <c r="U24" s="356" t="str">
        <f>VLOOKUP(R24,'チーム表'!C:D,2,FALSE)</f>
        <v>NISHI　Ｊｒスターズ</v>
      </c>
      <c r="V24" s="295"/>
      <c r="W24" s="334" t="str">
        <f>'組合表'!AK22</f>
        <v>F2</v>
      </c>
      <c r="X24" s="311" t="str">
        <f t="shared" si="13"/>
        <v>F2F4</v>
      </c>
      <c r="Y24" s="312"/>
      <c r="Z24" s="356" t="str">
        <f>VLOOKUP(W24,'チーム表'!C:D,2,FALSE)</f>
        <v>千坂Fロータスルート</v>
      </c>
      <c r="AA24" s="313" t="s">
        <v>71</v>
      </c>
      <c r="AB24" s="334" t="str">
        <f>'組合表'!AL22</f>
        <v>F4</v>
      </c>
      <c r="AC24" s="313" t="str">
        <f t="shared" si="14"/>
        <v>F4F2</v>
      </c>
      <c r="AD24" s="314"/>
      <c r="AE24" s="354" t="str">
        <f>VLOOKUP(AB24,'チーム表'!C:D,2,FALSE)</f>
        <v>松任の大魔陣Jr</v>
      </c>
      <c r="AG24" s="307" t="str">
        <f t="shared" si="1"/>
        <v>C2C4</v>
      </c>
      <c r="AH24" s="307">
        <f t="shared" si="8"/>
      </c>
    </row>
    <row r="25" spans="1:34" ht="24.75" customHeight="1">
      <c r="A25" s="238">
        <v>20</v>
      </c>
      <c r="B25" s="228"/>
      <c r="C25" s="228" t="str">
        <f>'組合表'!AG23</f>
        <v>A3</v>
      </c>
      <c r="D25" s="32" t="str">
        <f t="shared" si="9"/>
        <v>A3A5</v>
      </c>
      <c r="E25" s="99"/>
      <c r="F25" s="356" t="str">
        <f>VLOOKUP(C25,'チーム表'!C:D,2,FALSE)</f>
        <v>寺井クラブ</v>
      </c>
      <c r="G25" s="242" t="s">
        <v>12</v>
      </c>
      <c r="H25" s="230" t="str">
        <f>'組合表'!AH23</f>
        <v>A5</v>
      </c>
      <c r="I25" s="50" t="str">
        <f t="shared" si="10"/>
        <v>A5A3</v>
      </c>
      <c r="J25" s="112"/>
      <c r="K25" s="356" t="str">
        <f>VLOOKUP(H25,'チーム表'!C:D,2,FALSE)</f>
        <v>三谷D.B.C</v>
      </c>
      <c r="L25" s="47"/>
      <c r="M25" s="230" t="str">
        <f>'組合表'!AI23</f>
        <v>B3</v>
      </c>
      <c r="N25" s="32" t="str">
        <f t="shared" si="11"/>
        <v>B3B5</v>
      </c>
      <c r="O25" s="109"/>
      <c r="P25" s="356" t="str">
        <f>VLOOKUP(M25,'チーム表'!C:D,2,FALSE)</f>
        <v>向本折クラブA</v>
      </c>
      <c r="Q25" s="242" t="s">
        <v>12</v>
      </c>
      <c r="R25" s="230" t="str">
        <f>'組合表'!AJ23</f>
        <v>B5</v>
      </c>
      <c r="S25" s="50" t="str">
        <f t="shared" si="12"/>
        <v>B5B3</v>
      </c>
      <c r="T25" s="112"/>
      <c r="U25" s="356" t="str">
        <f>VLOOKUP(R25,'チーム表'!C:D,2,FALSE)</f>
        <v>田上闘球DREAMS</v>
      </c>
      <c r="V25" s="295"/>
      <c r="W25" s="334" t="str">
        <f>'組合表'!AK23</f>
        <v>C3</v>
      </c>
      <c r="X25" s="311" t="str">
        <f t="shared" si="13"/>
        <v>C3C5</v>
      </c>
      <c r="Y25" s="312"/>
      <c r="Z25" s="356" t="str">
        <f>VLOOKUP(W25,'チーム表'!C:D,2,FALSE)</f>
        <v>山中SPARS</v>
      </c>
      <c r="AA25" s="313" t="s">
        <v>71</v>
      </c>
      <c r="AB25" s="334" t="str">
        <f>'組合表'!AL23</f>
        <v>C5</v>
      </c>
      <c r="AC25" s="313" t="str">
        <f t="shared" si="14"/>
        <v>C5C3</v>
      </c>
      <c r="AD25" s="314"/>
      <c r="AE25" s="354" t="str">
        <f>VLOOKUP(AB25,'チーム表'!C:D,2,FALSE)</f>
        <v>松任の大魔陣</v>
      </c>
      <c r="AG25" s="307" t="str">
        <f t="shared" si="1"/>
        <v>A3A5</v>
      </c>
      <c r="AH25" s="307">
        <f t="shared" si="8"/>
      </c>
    </row>
    <row r="26" spans="1:34" ht="24.75" customHeight="1">
      <c r="A26" s="238">
        <v>21</v>
      </c>
      <c r="B26" s="228"/>
      <c r="C26" s="228" t="str">
        <f>'組合表'!AG24</f>
        <v>E3</v>
      </c>
      <c r="D26" s="32" t="str">
        <f t="shared" si="9"/>
        <v>E3E5</v>
      </c>
      <c r="E26" s="99"/>
      <c r="F26" s="356" t="str">
        <f>VLOOKUP(C26,'チーム表'!C:D,2,FALSE)</f>
        <v>寺井九谷クラブ</v>
      </c>
      <c r="G26" s="242" t="s">
        <v>12</v>
      </c>
      <c r="H26" s="230" t="str">
        <f>'組合表'!AH24</f>
        <v>E5</v>
      </c>
      <c r="I26" s="50" t="str">
        <f t="shared" si="10"/>
        <v>E5E3</v>
      </c>
      <c r="J26" s="112"/>
      <c r="K26" s="356" t="str">
        <f>VLOOKUP(H26,'チーム表'!C:D,2,FALSE)</f>
        <v>田上闘球FUTURES</v>
      </c>
      <c r="L26" s="47"/>
      <c r="M26" s="230" t="str">
        <f>'組合表'!AI24</f>
        <v>F3</v>
      </c>
      <c r="N26" s="32" t="str">
        <f t="shared" si="11"/>
        <v>F3F5</v>
      </c>
      <c r="O26" s="109"/>
      <c r="P26" s="356" t="str">
        <f>VLOOKUP(M26,'チーム表'!C:D,2,FALSE)</f>
        <v>向本折クラブNew</v>
      </c>
      <c r="Q26" s="242" t="s">
        <v>12</v>
      </c>
      <c r="R26" s="230" t="str">
        <f>'組合表'!AJ24</f>
        <v>F5</v>
      </c>
      <c r="S26" s="50" t="str">
        <f t="shared" si="12"/>
        <v>F5F3</v>
      </c>
      <c r="T26" s="112"/>
      <c r="U26" s="356" t="str">
        <f>VLOOKUP(R26,'チーム表'!C:D,2,FALSE)</f>
        <v>鞍月・三谷アタッカーズ</v>
      </c>
      <c r="V26" s="295"/>
      <c r="W26" s="334">
        <f>'組合表'!AK24</f>
      </c>
      <c r="X26" s="311">
        <f t="shared" si="13"/>
      </c>
      <c r="Y26" s="312"/>
      <c r="Z26" s="356" t="e">
        <f>VLOOKUP(W26,'チーム表'!C:D,2,FALSE)</f>
        <v>#N/A</v>
      </c>
      <c r="AA26" s="313" t="s">
        <v>71</v>
      </c>
      <c r="AB26" s="334">
        <f>'組合表'!AL24</f>
      </c>
      <c r="AC26" s="313">
        <f t="shared" si="14"/>
      </c>
      <c r="AD26" s="314"/>
      <c r="AE26" s="354" t="e">
        <f>VLOOKUP(AB26,'チーム表'!C:D,2,FALSE)</f>
        <v>#N/A</v>
      </c>
      <c r="AG26" s="307" t="str">
        <f t="shared" si="1"/>
        <v>E3E5</v>
      </c>
      <c r="AH26" s="307">
        <f t="shared" si="8"/>
      </c>
    </row>
    <row r="27" spans="1:34" ht="24.75" customHeight="1">
      <c r="A27" s="238">
        <v>22</v>
      </c>
      <c r="B27" s="228"/>
      <c r="C27" s="228">
        <f>'組合表'!AG25</f>
      </c>
      <c r="D27" s="32">
        <f t="shared" si="9"/>
      </c>
      <c r="E27" s="99"/>
      <c r="F27" s="356" t="e">
        <f>VLOOKUP(C27,'チーム表'!C:D,2,FALSE)</f>
        <v>#N/A</v>
      </c>
      <c r="G27" s="242" t="s">
        <v>12</v>
      </c>
      <c r="H27" s="230">
        <f>'組合表'!AH25</f>
      </c>
      <c r="I27" s="50">
        <f t="shared" si="10"/>
      </c>
      <c r="J27" s="112"/>
      <c r="K27" s="356" t="e">
        <f>VLOOKUP(H27,'チーム表'!C:D,2,FALSE)</f>
        <v>#N/A</v>
      </c>
      <c r="L27" s="47"/>
      <c r="M27" s="230">
        <f>'組合表'!AI25</f>
      </c>
      <c r="N27" s="32">
        <f t="shared" si="11"/>
      </c>
      <c r="O27" s="109"/>
      <c r="P27" s="356" t="e">
        <f>VLOOKUP(M27,'チーム表'!C:D,2,FALSE)</f>
        <v>#N/A</v>
      </c>
      <c r="Q27" s="242" t="s">
        <v>12</v>
      </c>
      <c r="R27" s="230">
        <f>'組合表'!AJ25</f>
      </c>
      <c r="S27" s="50">
        <f t="shared" si="12"/>
      </c>
      <c r="T27" s="112"/>
      <c r="U27" s="356" t="e">
        <f>VLOOKUP(R27,'チーム表'!C:D,2,FALSE)</f>
        <v>#N/A</v>
      </c>
      <c r="V27" s="295"/>
      <c r="W27" s="334">
        <f>'組合表'!AK25</f>
      </c>
      <c r="X27" s="311">
        <f t="shared" si="13"/>
      </c>
      <c r="Y27" s="312"/>
      <c r="Z27" s="356" t="e">
        <f>VLOOKUP(W27,'チーム表'!C:D,2,FALSE)</f>
        <v>#N/A</v>
      </c>
      <c r="AA27" s="313" t="s">
        <v>71</v>
      </c>
      <c r="AB27" s="334">
        <f>'組合表'!AL25</f>
      </c>
      <c r="AC27" s="313">
        <f t="shared" si="14"/>
      </c>
      <c r="AD27" s="314"/>
      <c r="AE27" s="354" t="e">
        <f>VLOOKUP(AB27,'チーム表'!C:D,2,FALSE)</f>
        <v>#N/A</v>
      </c>
      <c r="AG27" s="307">
        <f t="shared" si="1"/>
      </c>
      <c r="AH27" s="307">
        <f t="shared" si="8"/>
      </c>
    </row>
    <row r="28" spans="1:34" ht="24.75" customHeight="1">
      <c r="A28" s="238">
        <v>23</v>
      </c>
      <c r="B28" s="228"/>
      <c r="C28" s="235">
        <f>'組合表'!AG26</f>
      </c>
      <c r="D28" s="31">
        <f t="shared" si="9"/>
      </c>
      <c r="E28" s="100"/>
      <c r="F28" s="357" t="e">
        <f>VLOOKUP(C28,'チーム表'!C:D,2,FALSE)</f>
        <v>#N/A</v>
      </c>
      <c r="G28" s="244" t="s">
        <v>12</v>
      </c>
      <c r="H28" s="231">
        <f>'組合表'!AH26</f>
      </c>
      <c r="I28" s="48">
        <f t="shared" si="10"/>
      </c>
      <c r="J28" s="113"/>
      <c r="K28" s="357" t="e">
        <f>VLOOKUP(H28,'チーム表'!C:D,2,FALSE)</f>
        <v>#N/A</v>
      </c>
      <c r="L28" s="49"/>
      <c r="M28" s="231">
        <f>'組合表'!AI26</f>
      </c>
      <c r="N28" s="31">
        <f t="shared" si="11"/>
      </c>
      <c r="O28" s="110"/>
      <c r="P28" s="357" t="e">
        <f>VLOOKUP(M28,'チーム表'!C:D,2,FALSE)</f>
        <v>#N/A</v>
      </c>
      <c r="Q28" s="244" t="s">
        <v>12</v>
      </c>
      <c r="R28" s="231">
        <f>'組合表'!AJ26</f>
      </c>
      <c r="S28" s="48">
        <f t="shared" si="12"/>
      </c>
      <c r="T28" s="113"/>
      <c r="U28" s="357" t="e">
        <f>VLOOKUP(R28,'チーム表'!C:D,2,FALSE)</f>
        <v>#N/A</v>
      </c>
      <c r="V28" s="268"/>
      <c r="W28" s="335">
        <f>'組合表'!AK26</f>
      </c>
      <c r="X28" s="321">
        <f t="shared" si="13"/>
      </c>
      <c r="Y28" s="326"/>
      <c r="Z28" s="357" t="e">
        <f>VLOOKUP(W28,'チーム表'!C:D,2,FALSE)</f>
        <v>#N/A</v>
      </c>
      <c r="AA28" s="323" t="s">
        <v>71</v>
      </c>
      <c r="AB28" s="335">
        <f>'組合表'!AL26</f>
      </c>
      <c r="AC28" s="323">
        <f t="shared" si="14"/>
      </c>
      <c r="AD28" s="327"/>
      <c r="AE28" s="354" t="e">
        <f>VLOOKUP(AB28,'チーム表'!C:D,2,FALSE)</f>
        <v>#N/A</v>
      </c>
      <c r="AG28" s="307">
        <f t="shared" si="1"/>
      </c>
      <c r="AH28" s="307">
        <f t="shared" si="8"/>
      </c>
    </row>
    <row r="29" spans="1:34" ht="24.75" customHeight="1">
      <c r="A29" s="238">
        <v>24</v>
      </c>
      <c r="B29" s="228"/>
      <c r="C29" s="228">
        <f>'組合表'!AG27</f>
      </c>
      <c r="D29" s="30">
        <f t="shared" si="2"/>
      </c>
      <c r="E29" s="99"/>
      <c r="F29" s="356" t="e">
        <f>VLOOKUP(C29,'チーム表'!C:D,2,FALSE)</f>
        <v>#N/A</v>
      </c>
      <c r="G29" s="242" t="s">
        <v>12</v>
      </c>
      <c r="H29" s="230">
        <f>'組合表'!AH27</f>
      </c>
      <c r="I29" s="46">
        <f t="shared" si="3"/>
      </c>
      <c r="J29" s="112"/>
      <c r="K29" s="356" t="e">
        <f>VLOOKUP(H29,'チーム表'!C:D,2,FALSE)</f>
        <v>#N/A</v>
      </c>
      <c r="L29" s="47"/>
      <c r="M29" s="230">
        <f>'組合表'!AI27</f>
      </c>
      <c r="N29" s="30">
        <f t="shared" si="4"/>
      </c>
      <c r="O29" s="109"/>
      <c r="P29" s="356" t="e">
        <f>VLOOKUP(M29,'チーム表'!C:D,2,FALSE)</f>
        <v>#N/A</v>
      </c>
      <c r="Q29" s="242" t="s">
        <v>12</v>
      </c>
      <c r="R29" s="230">
        <f>'組合表'!AJ27</f>
      </c>
      <c r="S29" s="46">
        <f t="shared" si="5"/>
      </c>
      <c r="T29" s="112"/>
      <c r="U29" s="356" t="e">
        <f>VLOOKUP(R29,'チーム表'!C:D,2,FALSE)</f>
        <v>#N/A</v>
      </c>
      <c r="V29" s="295"/>
      <c r="W29" s="334">
        <f>'組合表'!AK27</f>
      </c>
      <c r="X29" s="318">
        <f t="shared" si="6"/>
      </c>
      <c r="Y29" s="316"/>
      <c r="Z29" s="356" t="e">
        <f>VLOOKUP(W29,'チーム表'!C:D,2,FALSE)</f>
        <v>#N/A</v>
      </c>
      <c r="AA29" s="315" t="s">
        <v>71</v>
      </c>
      <c r="AB29" s="334">
        <f>'組合表'!AL27</f>
      </c>
      <c r="AC29" s="315">
        <f t="shared" si="7"/>
      </c>
      <c r="AD29" s="325"/>
      <c r="AE29" s="354" t="e">
        <f>VLOOKUP(AB29,'チーム表'!C:D,2,FALSE)</f>
        <v>#N/A</v>
      </c>
      <c r="AG29" s="307">
        <f t="shared" si="1"/>
      </c>
      <c r="AH29" s="307">
        <f t="shared" si="8"/>
      </c>
    </row>
    <row r="30" spans="1:34" ht="24.75" customHeight="1">
      <c r="A30" s="238">
        <v>25</v>
      </c>
      <c r="B30" s="228"/>
      <c r="C30" s="228">
        <f>'組合表'!AG28</f>
      </c>
      <c r="D30" s="30">
        <f t="shared" si="2"/>
      </c>
      <c r="E30" s="99"/>
      <c r="F30" s="356" t="e">
        <f>VLOOKUP(C30,'チーム表'!C:D,2,FALSE)</f>
        <v>#N/A</v>
      </c>
      <c r="G30" s="242" t="s">
        <v>12</v>
      </c>
      <c r="H30" s="230">
        <f>'組合表'!AH28</f>
      </c>
      <c r="I30" s="46">
        <f t="shared" si="3"/>
      </c>
      <c r="J30" s="112"/>
      <c r="K30" s="356" t="e">
        <f>VLOOKUP(H30,'チーム表'!C:D,2,FALSE)</f>
        <v>#N/A</v>
      </c>
      <c r="L30" s="47"/>
      <c r="M30" s="230">
        <f>'組合表'!AI28</f>
      </c>
      <c r="N30" s="30">
        <f t="shared" si="4"/>
      </c>
      <c r="O30" s="109"/>
      <c r="P30" s="356" t="e">
        <f>VLOOKUP(M30,'チーム表'!C:D,2,FALSE)</f>
        <v>#N/A</v>
      </c>
      <c r="Q30" s="242" t="s">
        <v>12</v>
      </c>
      <c r="R30" s="230">
        <f>'組合表'!AJ28</f>
      </c>
      <c r="S30" s="46">
        <f t="shared" si="5"/>
      </c>
      <c r="T30" s="112"/>
      <c r="U30" s="356" t="e">
        <f>VLOOKUP(R30,'チーム表'!C:D,2,FALSE)</f>
        <v>#N/A</v>
      </c>
      <c r="V30" s="295"/>
      <c r="W30" s="334">
        <f>'組合表'!AK28</f>
      </c>
      <c r="X30" s="318">
        <f t="shared" si="6"/>
      </c>
      <c r="Y30" s="316"/>
      <c r="Z30" s="356" t="e">
        <f>VLOOKUP(W30,'チーム表'!C:D,2,FALSE)</f>
        <v>#N/A</v>
      </c>
      <c r="AA30" s="315" t="s">
        <v>71</v>
      </c>
      <c r="AB30" s="334">
        <f>'組合表'!AL28</f>
      </c>
      <c r="AC30" s="315">
        <f t="shared" si="7"/>
      </c>
      <c r="AD30" s="325"/>
      <c r="AE30" s="354" t="e">
        <f>VLOOKUP(AB30,'チーム表'!C:D,2,FALSE)</f>
        <v>#N/A</v>
      </c>
      <c r="AG30" s="307">
        <f t="shared" si="1"/>
      </c>
      <c r="AH30" s="307">
        <f t="shared" si="8"/>
      </c>
    </row>
    <row r="31" spans="1:34" ht="24.75" customHeight="1">
      <c r="A31" s="238">
        <v>26</v>
      </c>
      <c r="B31" s="228"/>
      <c r="C31" s="228">
        <f>'組合表'!AG29</f>
      </c>
      <c r="D31" s="30">
        <f aca="true" t="shared" si="15" ref="D31:D36">CONCATENATE(C31,H31)</f>
      </c>
      <c r="E31" s="99"/>
      <c r="F31" s="356" t="e">
        <f>VLOOKUP(C31,'チーム表'!C:D,2,FALSE)</f>
        <v>#N/A</v>
      </c>
      <c r="G31" s="242" t="s">
        <v>12</v>
      </c>
      <c r="H31" s="230">
        <f>'組合表'!AH29</f>
      </c>
      <c r="I31" s="46">
        <f aca="true" t="shared" si="16" ref="I31:I36">CONCATENATE(H31,C31)</f>
      </c>
      <c r="J31" s="112"/>
      <c r="K31" s="356" t="e">
        <f>VLOOKUP(H31,'チーム表'!C:D,2,FALSE)</f>
        <v>#N/A</v>
      </c>
      <c r="L31" s="47"/>
      <c r="M31" s="230">
        <f>'組合表'!AI29</f>
      </c>
      <c r="N31" s="30">
        <f aca="true" t="shared" si="17" ref="N31:N36">CONCATENATE(M31,R31)</f>
      </c>
      <c r="O31" s="109"/>
      <c r="P31" s="356" t="e">
        <f>VLOOKUP(M31,'チーム表'!C:D,2,FALSE)</f>
        <v>#N/A</v>
      </c>
      <c r="Q31" s="242" t="s">
        <v>12</v>
      </c>
      <c r="R31" s="230">
        <f>'組合表'!AJ29</f>
      </c>
      <c r="S31" s="46">
        <f aca="true" t="shared" si="18" ref="S31:S36">CONCATENATE(R31,M31)</f>
      </c>
      <c r="T31" s="112"/>
      <c r="U31" s="356" t="e">
        <f>VLOOKUP(R31,'チーム表'!C:D,2,FALSE)</f>
        <v>#N/A</v>
      </c>
      <c r="V31" s="295"/>
      <c r="W31" s="334">
        <f>'組合表'!AK29</f>
      </c>
      <c r="X31" s="318">
        <f aca="true" t="shared" si="19" ref="X31:X36">CONCATENATE(W31,AB31)</f>
      </c>
      <c r="Y31" s="316"/>
      <c r="Z31" s="356" t="e">
        <f>VLOOKUP(W31,'チーム表'!C:D,2,FALSE)</f>
        <v>#N/A</v>
      </c>
      <c r="AA31" s="315" t="s">
        <v>71</v>
      </c>
      <c r="AB31" s="334">
        <f>'組合表'!AL29</f>
      </c>
      <c r="AC31" s="315">
        <f aca="true" t="shared" si="20" ref="AC31:AC36">CONCATENATE(AB31,W31)</f>
      </c>
      <c r="AD31" s="325"/>
      <c r="AE31" s="354" t="e">
        <f>VLOOKUP(AB31,'チーム表'!C:D,2,FALSE)</f>
        <v>#N/A</v>
      </c>
      <c r="AG31" s="307">
        <f t="shared" si="1"/>
      </c>
      <c r="AH31" s="307">
        <f t="shared" si="8"/>
      </c>
    </row>
    <row r="32" spans="1:34" ht="24.75" customHeight="1">
      <c r="A32" s="238">
        <v>27</v>
      </c>
      <c r="B32" s="228"/>
      <c r="C32" s="228">
        <f>'組合表'!AG30</f>
      </c>
      <c r="D32" s="30">
        <f t="shared" si="15"/>
      </c>
      <c r="E32" s="99"/>
      <c r="F32" s="356" t="e">
        <f>VLOOKUP(C32,'チーム表'!C:D,2,FALSE)</f>
        <v>#N/A</v>
      </c>
      <c r="G32" s="242" t="s">
        <v>12</v>
      </c>
      <c r="H32" s="230">
        <f>'組合表'!AH30</f>
      </c>
      <c r="I32" s="46">
        <f t="shared" si="16"/>
      </c>
      <c r="J32" s="112"/>
      <c r="K32" s="356" t="e">
        <f>VLOOKUP(H32,'チーム表'!C:D,2,FALSE)</f>
        <v>#N/A</v>
      </c>
      <c r="L32" s="47"/>
      <c r="M32" s="230">
        <f>'組合表'!AI30</f>
      </c>
      <c r="N32" s="30">
        <f t="shared" si="17"/>
      </c>
      <c r="O32" s="109"/>
      <c r="P32" s="356" t="e">
        <f>VLOOKUP(M32,'チーム表'!C:D,2,FALSE)</f>
        <v>#N/A</v>
      </c>
      <c r="Q32" s="242" t="s">
        <v>12</v>
      </c>
      <c r="R32" s="230">
        <f>'組合表'!AJ30</f>
      </c>
      <c r="S32" s="46">
        <f t="shared" si="18"/>
      </c>
      <c r="T32" s="112"/>
      <c r="U32" s="356" t="e">
        <f>VLOOKUP(R32,'チーム表'!C:D,2,FALSE)</f>
        <v>#N/A</v>
      </c>
      <c r="V32" s="295"/>
      <c r="W32" s="334">
        <f>'組合表'!AK30</f>
      </c>
      <c r="X32" s="318">
        <f t="shared" si="19"/>
      </c>
      <c r="Y32" s="316"/>
      <c r="Z32" s="356" t="e">
        <f>VLOOKUP(W32,'チーム表'!C:D,2,FALSE)</f>
        <v>#N/A</v>
      </c>
      <c r="AA32" s="315" t="s">
        <v>71</v>
      </c>
      <c r="AB32" s="334">
        <f>'組合表'!AL30</f>
      </c>
      <c r="AC32" s="315">
        <f t="shared" si="20"/>
      </c>
      <c r="AD32" s="325"/>
      <c r="AE32" s="354" t="e">
        <f>VLOOKUP(AB32,'チーム表'!C:D,2,FALSE)</f>
        <v>#N/A</v>
      </c>
      <c r="AG32" s="307">
        <f t="shared" si="1"/>
      </c>
      <c r="AH32" s="307">
        <f t="shared" si="8"/>
      </c>
    </row>
    <row r="33" spans="1:34" ht="24.75" customHeight="1">
      <c r="A33" s="238">
        <v>28</v>
      </c>
      <c r="B33" s="228"/>
      <c r="C33" s="228">
        <f>'組合表'!AG31</f>
      </c>
      <c r="D33" s="30">
        <f t="shared" si="15"/>
      </c>
      <c r="E33" s="99"/>
      <c r="F33" s="356" t="e">
        <f>VLOOKUP(C33,'チーム表'!C:D,2,FALSE)</f>
        <v>#N/A</v>
      </c>
      <c r="G33" s="242" t="s">
        <v>12</v>
      </c>
      <c r="H33" s="230">
        <f>'組合表'!AH31</f>
      </c>
      <c r="I33" s="46">
        <f t="shared" si="16"/>
      </c>
      <c r="J33" s="112"/>
      <c r="K33" s="356" t="e">
        <f>VLOOKUP(H33,'チーム表'!C:D,2,FALSE)</f>
        <v>#N/A</v>
      </c>
      <c r="L33" s="47"/>
      <c r="M33" s="230">
        <f>'組合表'!AI31</f>
      </c>
      <c r="N33" s="30">
        <f t="shared" si="17"/>
      </c>
      <c r="O33" s="109"/>
      <c r="P33" s="356" t="e">
        <f>VLOOKUP(M33,'チーム表'!C:D,2,FALSE)</f>
        <v>#N/A</v>
      </c>
      <c r="Q33" s="242" t="s">
        <v>12</v>
      </c>
      <c r="R33" s="230">
        <f>'組合表'!AJ31</f>
      </c>
      <c r="S33" s="46">
        <f t="shared" si="18"/>
      </c>
      <c r="T33" s="112"/>
      <c r="U33" s="356" t="e">
        <f>VLOOKUP(R33,'チーム表'!C:D,2,FALSE)</f>
        <v>#N/A</v>
      </c>
      <c r="V33" s="295"/>
      <c r="W33" s="334">
        <f>'組合表'!AK31</f>
      </c>
      <c r="X33" s="318">
        <f t="shared" si="19"/>
      </c>
      <c r="Y33" s="316"/>
      <c r="Z33" s="356" t="e">
        <f>VLOOKUP(W33,'チーム表'!C:D,2,FALSE)</f>
        <v>#N/A</v>
      </c>
      <c r="AA33" s="315" t="s">
        <v>71</v>
      </c>
      <c r="AB33" s="334">
        <f>'組合表'!AL31</f>
      </c>
      <c r="AC33" s="315">
        <f t="shared" si="20"/>
      </c>
      <c r="AD33" s="325"/>
      <c r="AE33" s="354" t="e">
        <f>VLOOKUP(AB33,'チーム表'!C:D,2,FALSE)</f>
        <v>#N/A</v>
      </c>
      <c r="AG33" s="307">
        <f t="shared" si="1"/>
      </c>
      <c r="AH33" s="307">
        <f t="shared" si="8"/>
      </c>
    </row>
    <row r="34" spans="1:34" ht="24.75" customHeight="1">
      <c r="A34" s="238">
        <v>29</v>
      </c>
      <c r="B34" s="228"/>
      <c r="C34" s="228">
        <f>'組合表'!AG32</f>
      </c>
      <c r="D34" s="30">
        <f t="shared" si="15"/>
      </c>
      <c r="E34" s="99"/>
      <c r="F34" s="356" t="e">
        <f>VLOOKUP(C34,'チーム表'!C:D,2,FALSE)</f>
        <v>#N/A</v>
      </c>
      <c r="G34" s="242" t="s">
        <v>12</v>
      </c>
      <c r="H34" s="230">
        <f>'組合表'!AH32</f>
      </c>
      <c r="I34" s="46">
        <f t="shared" si="16"/>
      </c>
      <c r="J34" s="112"/>
      <c r="K34" s="356" t="e">
        <f>VLOOKUP(H34,'チーム表'!C:D,2,FALSE)</f>
        <v>#N/A</v>
      </c>
      <c r="L34" s="47"/>
      <c r="M34" s="230">
        <f>'組合表'!AI32</f>
      </c>
      <c r="N34" s="30">
        <f t="shared" si="17"/>
      </c>
      <c r="O34" s="109"/>
      <c r="P34" s="356" t="e">
        <f>VLOOKUP(M34,'チーム表'!C:D,2,FALSE)</f>
        <v>#N/A</v>
      </c>
      <c r="Q34" s="242" t="s">
        <v>12</v>
      </c>
      <c r="R34" s="230">
        <f>'組合表'!AJ32</f>
      </c>
      <c r="S34" s="46">
        <f t="shared" si="18"/>
      </c>
      <c r="T34" s="112"/>
      <c r="U34" s="356" t="e">
        <f>VLOOKUP(R34,'チーム表'!C:D,2,FALSE)</f>
        <v>#N/A</v>
      </c>
      <c r="V34" s="295"/>
      <c r="W34" s="334">
        <f>'組合表'!AK32</f>
      </c>
      <c r="X34" s="318">
        <f t="shared" si="19"/>
      </c>
      <c r="Y34" s="316"/>
      <c r="Z34" s="356" t="e">
        <f>VLOOKUP(W34,'チーム表'!C:D,2,FALSE)</f>
        <v>#N/A</v>
      </c>
      <c r="AA34" s="315" t="s">
        <v>71</v>
      </c>
      <c r="AB34" s="334">
        <f>'組合表'!AL32</f>
      </c>
      <c r="AC34" s="315">
        <f t="shared" si="20"/>
      </c>
      <c r="AD34" s="325"/>
      <c r="AE34" s="354" t="e">
        <f>VLOOKUP(AB34,'チーム表'!C:D,2,FALSE)</f>
        <v>#N/A</v>
      </c>
      <c r="AG34" s="307">
        <f t="shared" si="1"/>
      </c>
      <c r="AH34" s="307">
        <f t="shared" si="8"/>
      </c>
    </row>
    <row r="35" spans="1:34" ht="24.75" customHeight="1">
      <c r="A35" s="238">
        <v>30</v>
      </c>
      <c r="B35" s="228"/>
      <c r="C35" s="228">
        <f>'組合表'!AG33</f>
      </c>
      <c r="D35" s="30">
        <f t="shared" si="15"/>
      </c>
      <c r="E35" s="99"/>
      <c r="F35" s="356" t="e">
        <f>VLOOKUP(C35,'チーム表'!C:D,2,FALSE)</f>
        <v>#N/A</v>
      </c>
      <c r="G35" s="242" t="s">
        <v>12</v>
      </c>
      <c r="H35" s="230">
        <f>'組合表'!AH33</f>
      </c>
      <c r="I35" s="46">
        <f t="shared" si="16"/>
      </c>
      <c r="J35" s="112"/>
      <c r="K35" s="356" t="e">
        <f>VLOOKUP(H35,'チーム表'!C:D,2,FALSE)</f>
        <v>#N/A</v>
      </c>
      <c r="L35" s="47"/>
      <c r="M35" s="230">
        <f>'組合表'!AI33</f>
      </c>
      <c r="N35" s="30">
        <f t="shared" si="17"/>
      </c>
      <c r="O35" s="109"/>
      <c r="P35" s="356" t="e">
        <f>VLOOKUP(M35,'チーム表'!C:D,2,FALSE)</f>
        <v>#N/A</v>
      </c>
      <c r="Q35" s="242" t="s">
        <v>12</v>
      </c>
      <c r="R35" s="230">
        <f>'組合表'!AJ33</f>
      </c>
      <c r="S35" s="46">
        <f t="shared" si="18"/>
      </c>
      <c r="T35" s="112"/>
      <c r="U35" s="356" t="e">
        <f>VLOOKUP(R35,'チーム表'!C:D,2,FALSE)</f>
        <v>#N/A</v>
      </c>
      <c r="V35" s="295"/>
      <c r="W35" s="334">
        <f>'組合表'!AK33</f>
      </c>
      <c r="X35" s="318">
        <f t="shared" si="19"/>
      </c>
      <c r="Y35" s="316"/>
      <c r="Z35" s="356" t="e">
        <f>VLOOKUP(W35,'チーム表'!C:D,2,FALSE)</f>
        <v>#N/A</v>
      </c>
      <c r="AA35" s="315" t="s">
        <v>71</v>
      </c>
      <c r="AB35" s="334">
        <f>'組合表'!AL33</f>
      </c>
      <c r="AC35" s="315">
        <f t="shared" si="20"/>
      </c>
      <c r="AD35" s="325"/>
      <c r="AE35" s="354" t="e">
        <f>VLOOKUP(AB35,'チーム表'!C:D,2,FALSE)</f>
        <v>#N/A</v>
      </c>
      <c r="AG35" s="307">
        <f t="shared" si="1"/>
      </c>
      <c r="AH35" s="307">
        <f t="shared" si="8"/>
      </c>
    </row>
    <row r="36" spans="1:34" ht="24.75" customHeight="1">
      <c r="A36" s="238">
        <v>31</v>
      </c>
      <c r="B36" s="228"/>
      <c r="C36" s="228">
        <f>'組合表'!AG34</f>
      </c>
      <c r="D36" s="30">
        <f t="shared" si="15"/>
      </c>
      <c r="E36" s="99"/>
      <c r="F36" s="356" t="e">
        <f>VLOOKUP(C36,'チーム表'!C:D,2,FALSE)</f>
        <v>#N/A</v>
      </c>
      <c r="G36" s="242" t="s">
        <v>12</v>
      </c>
      <c r="H36" s="230">
        <f>'組合表'!AH34</f>
      </c>
      <c r="I36" s="46">
        <f t="shared" si="16"/>
      </c>
      <c r="J36" s="112"/>
      <c r="K36" s="356" t="e">
        <f>VLOOKUP(H36,'チーム表'!C:D,2,FALSE)</f>
        <v>#N/A</v>
      </c>
      <c r="L36" s="47"/>
      <c r="M36" s="230">
        <f>'組合表'!AI34</f>
      </c>
      <c r="N36" s="30">
        <f t="shared" si="17"/>
      </c>
      <c r="O36" s="109"/>
      <c r="P36" s="356" t="e">
        <f>VLOOKUP(M36,'チーム表'!C:D,2,FALSE)</f>
        <v>#N/A</v>
      </c>
      <c r="Q36" s="242" t="s">
        <v>12</v>
      </c>
      <c r="R36" s="230">
        <f>'組合表'!AJ34</f>
      </c>
      <c r="S36" s="46">
        <f t="shared" si="18"/>
      </c>
      <c r="T36" s="112"/>
      <c r="U36" s="356" t="e">
        <f>VLOOKUP(R36,'チーム表'!C:D,2,FALSE)</f>
        <v>#N/A</v>
      </c>
      <c r="V36" s="295"/>
      <c r="W36" s="334">
        <f>'組合表'!AK34</f>
      </c>
      <c r="X36" s="318">
        <f t="shared" si="19"/>
      </c>
      <c r="Y36" s="316"/>
      <c r="Z36" s="356" t="e">
        <f>VLOOKUP(W36,'チーム表'!C:D,2,FALSE)</f>
        <v>#N/A</v>
      </c>
      <c r="AA36" s="315" t="s">
        <v>71</v>
      </c>
      <c r="AB36" s="334">
        <f>'組合表'!AL34</f>
      </c>
      <c r="AC36" s="315">
        <f t="shared" si="20"/>
      </c>
      <c r="AD36" s="325"/>
      <c r="AE36" s="354" t="e">
        <f>VLOOKUP(AB36,'チーム表'!C:D,2,FALSE)</f>
        <v>#N/A</v>
      </c>
      <c r="AG36" s="307">
        <f t="shared" si="1"/>
      </c>
      <c r="AH36" s="307">
        <f t="shared" si="8"/>
      </c>
    </row>
    <row r="37" spans="1:34" ht="24.75" customHeight="1">
      <c r="A37" s="238">
        <v>32</v>
      </c>
      <c r="B37" s="228"/>
      <c r="C37" s="227">
        <f>'組合表'!AG35</f>
      </c>
      <c r="D37" s="32">
        <f t="shared" si="2"/>
      </c>
      <c r="E37" s="98"/>
      <c r="F37" s="358" t="e">
        <f>VLOOKUP(C37,'チーム表'!C:D,2,FALSE)</f>
        <v>#N/A</v>
      </c>
      <c r="G37" s="241" t="s">
        <v>12</v>
      </c>
      <c r="H37" s="229">
        <f>'組合表'!AH35</f>
      </c>
      <c r="I37" s="50">
        <f t="shared" si="3"/>
      </c>
      <c r="J37" s="111"/>
      <c r="K37" s="358" t="e">
        <f>VLOOKUP(H37,'チーム表'!C:D,2,FALSE)</f>
        <v>#N/A</v>
      </c>
      <c r="L37" s="51"/>
      <c r="M37" s="229">
        <f>'組合表'!AI35</f>
      </c>
      <c r="N37" s="32">
        <f t="shared" si="4"/>
      </c>
      <c r="O37" s="108"/>
      <c r="P37" s="358" t="e">
        <f>VLOOKUP(M37,'チーム表'!C:D,2,FALSE)</f>
        <v>#N/A</v>
      </c>
      <c r="Q37" s="241" t="s">
        <v>12</v>
      </c>
      <c r="R37" s="229">
        <f>'組合表'!AJ35</f>
      </c>
      <c r="S37" s="50">
        <f t="shared" si="5"/>
      </c>
      <c r="T37" s="111"/>
      <c r="U37" s="358" t="e">
        <f>VLOOKUP(R37,'チーム表'!C:D,2,FALSE)</f>
        <v>#N/A</v>
      </c>
      <c r="V37" s="294"/>
      <c r="W37" s="333">
        <f>'組合表'!AK35</f>
      </c>
      <c r="X37" s="311">
        <f t="shared" si="6"/>
      </c>
      <c r="Y37" s="312"/>
      <c r="Z37" s="358" t="e">
        <f>VLOOKUP(W37,'チーム表'!C:D,2,FALSE)</f>
        <v>#N/A</v>
      </c>
      <c r="AA37" s="313" t="s">
        <v>12</v>
      </c>
      <c r="AB37" s="333">
        <f>'組合表'!AL35</f>
      </c>
      <c r="AC37" s="313">
        <f t="shared" si="7"/>
      </c>
      <c r="AD37" s="314"/>
      <c r="AE37" s="354" t="e">
        <f>VLOOKUP(AB37,'チーム表'!C:D,2,FALSE)</f>
        <v>#N/A</v>
      </c>
      <c r="AG37" s="307">
        <f t="shared" si="1"/>
      </c>
      <c r="AH37" s="307">
        <f t="shared" si="8"/>
      </c>
    </row>
    <row r="38" spans="1:34" ht="24.75" customHeight="1">
      <c r="A38" s="238">
        <v>33</v>
      </c>
      <c r="B38" s="228"/>
      <c r="C38" s="228">
        <f>'組合表'!AG36</f>
      </c>
      <c r="D38" s="32">
        <f t="shared" si="2"/>
      </c>
      <c r="E38" s="99"/>
      <c r="F38" s="356" t="e">
        <f>VLOOKUP(C38,'チーム表'!C:D,2,FALSE)</f>
        <v>#N/A</v>
      </c>
      <c r="G38" s="242" t="s">
        <v>12</v>
      </c>
      <c r="H38" s="230">
        <f>'組合表'!AH36</f>
      </c>
      <c r="I38" s="50">
        <f t="shared" si="3"/>
      </c>
      <c r="J38" s="112"/>
      <c r="K38" s="356" t="e">
        <f>VLOOKUP(H38,'チーム表'!C:D,2,FALSE)</f>
        <v>#N/A</v>
      </c>
      <c r="L38" s="47"/>
      <c r="M38" s="230">
        <f>'組合表'!AI36</f>
      </c>
      <c r="N38" s="32">
        <f t="shared" si="4"/>
      </c>
      <c r="O38" s="109"/>
      <c r="P38" s="356" t="e">
        <f>VLOOKUP(M38,'チーム表'!C:D,2,FALSE)</f>
        <v>#N/A</v>
      </c>
      <c r="Q38" s="242" t="s">
        <v>12</v>
      </c>
      <c r="R38" s="230">
        <f>'組合表'!AJ36</f>
      </c>
      <c r="S38" s="50">
        <f t="shared" si="5"/>
      </c>
      <c r="T38" s="112"/>
      <c r="U38" s="356" t="e">
        <f>VLOOKUP(R38,'チーム表'!C:D,2,FALSE)</f>
        <v>#N/A</v>
      </c>
      <c r="V38" s="295"/>
      <c r="W38" s="334">
        <f>'組合表'!AK36</f>
      </c>
      <c r="X38" s="311">
        <f t="shared" si="6"/>
      </c>
      <c r="Y38" s="312"/>
      <c r="Z38" s="356" t="e">
        <f>VLOOKUP(W38,'チーム表'!C:D,2,FALSE)</f>
        <v>#N/A</v>
      </c>
      <c r="AA38" s="313" t="s">
        <v>71</v>
      </c>
      <c r="AB38" s="334">
        <f>'組合表'!AL36</f>
      </c>
      <c r="AC38" s="313">
        <f t="shared" si="7"/>
      </c>
      <c r="AD38" s="314"/>
      <c r="AE38" s="354" t="e">
        <f>VLOOKUP(AB38,'チーム表'!C:D,2,FALSE)</f>
        <v>#N/A</v>
      </c>
      <c r="AG38" s="307">
        <f t="shared" si="1"/>
      </c>
      <c r="AH38" s="307">
        <f t="shared" si="8"/>
      </c>
    </row>
    <row r="39" spans="1:34" ht="24.75" customHeight="1">
      <c r="A39" s="238">
        <v>34</v>
      </c>
      <c r="B39" s="228"/>
      <c r="C39" s="228">
        <f>'組合表'!AG37</f>
      </c>
      <c r="D39" s="32">
        <f>CONCATENATE(C39,H39)</f>
      </c>
      <c r="E39" s="99"/>
      <c r="F39" s="356" t="e">
        <f>VLOOKUP(C39,'チーム表'!C:D,2,FALSE)</f>
        <v>#N/A</v>
      </c>
      <c r="G39" s="242" t="s">
        <v>12</v>
      </c>
      <c r="H39" s="230">
        <f>'組合表'!AH37</f>
      </c>
      <c r="I39" s="50">
        <f>CONCATENATE(H39,C39)</f>
      </c>
      <c r="J39" s="112"/>
      <c r="K39" s="356" t="e">
        <f>VLOOKUP(H39,'チーム表'!C:D,2,FALSE)</f>
        <v>#N/A</v>
      </c>
      <c r="L39" s="47"/>
      <c r="M39" s="230">
        <f>'組合表'!AI37</f>
      </c>
      <c r="N39" s="32">
        <f>CONCATENATE(M39,R39)</f>
      </c>
      <c r="O39" s="109"/>
      <c r="P39" s="356" t="e">
        <f>VLOOKUP(M39,'チーム表'!C:D,2,FALSE)</f>
        <v>#N/A</v>
      </c>
      <c r="Q39" s="242" t="s">
        <v>12</v>
      </c>
      <c r="R39" s="230">
        <f>'組合表'!AJ37</f>
      </c>
      <c r="S39" s="50">
        <f>CONCATENATE(R39,M39)</f>
      </c>
      <c r="T39" s="112"/>
      <c r="U39" s="356" t="e">
        <f>VLOOKUP(R39,'チーム表'!C:D,2,FALSE)</f>
        <v>#N/A</v>
      </c>
      <c r="V39" s="295"/>
      <c r="W39" s="334">
        <f>'組合表'!AK37</f>
      </c>
      <c r="X39" s="311">
        <f>CONCATENATE(W39,AB39)</f>
      </c>
      <c r="Y39" s="312"/>
      <c r="Z39" s="356" t="e">
        <f>VLOOKUP(W39,'チーム表'!C:D,2,FALSE)</f>
        <v>#N/A</v>
      </c>
      <c r="AA39" s="313" t="s">
        <v>71</v>
      </c>
      <c r="AB39" s="334">
        <f>'組合表'!AL37</f>
      </c>
      <c r="AC39" s="313">
        <f>CONCATENATE(AB39,W39)</f>
      </c>
      <c r="AD39" s="314"/>
      <c r="AE39" s="354" t="e">
        <f>VLOOKUP(AB39,'チーム表'!C:D,2,FALSE)</f>
        <v>#N/A</v>
      </c>
      <c r="AG39" s="307">
        <f t="shared" si="1"/>
      </c>
      <c r="AH39" s="307">
        <f t="shared" si="8"/>
      </c>
    </row>
    <row r="40" spans="1:34" ht="24.75" customHeight="1">
      <c r="A40" s="238">
        <v>35</v>
      </c>
      <c r="B40" s="228"/>
      <c r="C40" s="228">
        <f>'組合表'!AG38</f>
      </c>
      <c r="D40" s="32">
        <f>CONCATENATE(C40,H40)</f>
      </c>
      <c r="E40" s="99"/>
      <c r="F40" s="356" t="e">
        <f>VLOOKUP(C40,'チーム表'!C:D,2,FALSE)</f>
        <v>#N/A</v>
      </c>
      <c r="G40" s="242" t="s">
        <v>12</v>
      </c>
      <c r="H40" s="230">
        <f>'組合表'!AH38</f>
      </c>
      <c r="I40" s="50">
        <f>CONCATENATE(H40,C40)</f>
      </c>
      <c r="J40" s="112"/>
      <c r="K40" s="356" t="e">
        <f>VLOOKUP(H40,'チーム表'!C:D,2,FALSE)</f>
        <v>#N/A</v>
      </c>
      <c r="L40" s="47"/>
      <c r="M40" s="230">
        <f>'組合表'!AI38</f>
      </c>
      <c r="N40" s="32">
        <f>CONCATENATE(M40,R40)</f>
      </c>
      <c r="O40" s="109"/>
      <c r="P40" s="356" t="e">
        <f>VLOOKUP(M40,'チーム表'!C:D,2,FALSE)</f>
        <v>#N/A</v>
      </c>
      <c r="Q40" s="242" t="s">
        <v>12</v>
      </c>
      <c r="R40" s="230">
        <f>'組合表'!AJ38</f>
      </c>
      <c r="S40" s="50">
        <f>CONCATENATE(R40,M40)</f>
      </c>
      <c r="T40" s="112"/>
      <c r="U40" s="356" t="e">
        <f>VLOOKUP(R40,'チーム表'!C:D,2,FALSE)</f>
        <v>#N/A</v>
      </c>
      <c r="V40" s="295"/>
      <c r="W40" s="334">
        <f>'組合表'!AK38</f>
      </c>
      <c r="X40" s="311">
        <f>CONCATENATE(W40,AB40)</f>
      </c>
      <c r="Y40" s="312"/>
      <c r="Z40" s="356" t="e">
        <f>VLOOKUP(W40,'チーム表'!C:D,2,FALSE)</f>
        <v>#N/A</v>
      </c>
      <c r="AA40" s="313" t="s">
        <v>71</v>
      </c>
      <c r="AB40" s="334">
        <f>'組合表'!AL38</f>
      </c>
      <c r="AC40" s="313">
        <f>CONCATENATE(AB40,W40)</f>
      </c>
      <c r="AD40" s="314"/>
      <c r="AE40" s="354" t="e">
        <f>VLOOKUP(AB40,'チーム表'!C:D,2,FALSE)</f>
        <v>#N/A</v>
      </c>
      <c r="AG40" s="307">
        <f t="shared" si="1"/>
      </c>
      <c r="AH40" s="307">
        <f t="shared" si="8"/>
      </c>
    </row>
    <row r="41" spans="1:34" ht="24.75" customHeight="1">
      <c r="A41" s="238">
        <v>36</v>
      </c>
      <c r="B41" s="228"/>
      <c r="C41" s="228">
        <f>'組合表'!AG39</f>
      </c>
      <c r="D41" s="32">
        <f>CONCATENATE(C41,H41)</f>
      </c>
      <c r="E41" s="99"/>
      <c r="F41" s="356" t="e">
        <f>VLOOKUP(C41,'チーム表'!C:D,2,FALSE)</f>
        <v>#N/A</v>
      </c>
      <c r="G41" s="242" t="s">
        <v>12</v>
      </c>
      <c r="H41" s="230">
        <f>'組合表'!AH39</f>
      </c>
      <c r="I41" s="50">
        <f>CONCATENATE(H41,C41)</f>
      </c>
      <c r="J41" s="112"/>
      <c r="K41" s="356" t="e">
        <f>VLOOKUP(H41,'チーム表'!C:D,2,FALSE)</f>
        <v>#N/A</v>
      </c>
      <c r="L41" s="47"/>
      <c r="M41" s="230">
        <f>'組合表'!AI39</f>
      </c>
      <c r="N41" s="32">
        <f>CONCATENATE(M41,R41)</f>
      </c>
      <c r="O41" s="109"/>
      <c r="P41" s="356" t="e">
        <f>VLOOKUP(M41,'チーム表'!C:D,2,FALSE)</f>
        <v>#N/A</v>
      </c>
      <c r="Q41" s="242" t="s">
        <v>12</v>
      </c>
      <c r="R41" s="230">
        <f>'組合表'!AJ39</f>
      </c>
      <c r="S41" s="50">
        <f>CONCATENATE(R41,M41)</f>
      </c>
      <c r="T41" s="112"/>
      <c r="U41" s="356" t="e">
        <f>VLOOKUP(R41,'チーム表'!C:D,2,FALSE)</f>
        <v>#N/A</v>
      </c>
      <c r="V41" s="295"/>
      <c r="W41" s="334">
        <f>'組合表'!AK39</f>
      </c>
      <c r="X41" s="311">
        <f>CONCATENATE(W41,AB41)</f>
      </c>
      <c r="Y41" s="312"/>
      <c r="Z41" s="356" t="e">
        <f>VLOOKUP(W41,'チーム表'!C:D,2,FALSE)</f>
        <v>#N/A</v>
      </c>
      <c r="AA41" s="313" t="s">
        <v>71</v>
      </c>
      <c r="AB41" s="334">
        <f>'組合表'!AL39</f>
      </c>
      <c r="AC41" s="313">
        <f>CONCATENATE(AB41,W41)</f>
      </c>
      <c r="AD41" s="314"/>
      <c r="AE41" s="354" t="e">
        <f>VLOOKUP(AB41,'チーム表'!C:D,2,FALSE)</f>
        <v>#N/A</v>
      </c>
      <c r="AG41" s="307">
        <f t="shared" si="1"/>
      </c>
      <c r="AH41" s="307">
        <f t="shared" si="8"/>
      </c>
    </row>
    <row r="42" spans="1:34" ht="24.75" customHeight="1">
      <c r="A42" s="238">
        <v>37</v>
      </c>
      <c r="B42" s="228"/>
      <c r="C42" s="228">
        <f>'組合表'!AG40</f>
      </c>
      <c r="D42" s="32">
        <f t="shared" si="2"/>
      </c>
      <c r="E42" s="99"/>
      <c r="F42" s="356" t="e">
        <f>VLOOKUP(C42,'チーム表'!C:D,2,FALSE)</f>
        <v>#N/A</v>
      </c>
      <c r="G42" s="242" t="s">
        <v>12</v>
      </c>
      <c r="H42" s="230">
        <f>'組合表'!AH40</f>
      </c>
      <c r="I42" s="50">
        <f t="shared" si="3"/>
      </c>
      <c r="J42" s="112"/>
      <c r="K42" s="356" t="e">
        <f>VLOOKUP(H42,'チーム表'!C:D,2,FALSE)</f>
        <v>#N/A</v>
      </c>
      <c r="L42" s="47"/>
      <c r="M42" s="230">
        <f>'組合表'!AI40</f>
      </c>
      <c r="N42" s="32">
        <f t="shared" si="4"/>
      </c>
      <c r="O42" s="109"/>
      <c r="P42" s="356" t="e">
        <f>VLOOKUP(M42,'チーム表'!C:D,2,FALSE)</f>
        <v>#N/A</v>
      </c>
      <c r="Q42" s="242" t="s">
        <v>12</v>
      </c>
      <c r="R42" s="230">
        <f>'組合表'!AJ40</f>
      </c>
      <c r="S42" s="50">
        <f t="shared" si="5"/>
      </c>
      <c r="T42" s="112"/>
      <c r="U42" s="356" t="e">
        <f>VLOOKUP(R42,'チーム表'!C:D,2,FALSE)</f>
        <v>#N/A</v>
      </c>
      <c r="V42" s="295"/>
      <c r="W42" s="334">
        <f>'組合表'!AK40</f>
      </c>
      <c r="X42" s="311">
        <f t="shared" si="6"/>
      </c>
      <c r="Y42" s="312"/>
      <c r="Z42" s="356" t="e">
        <f>VLOOKUP(W42,'チーム表'!C:D,2,FALSE)</f>
        <v>#N/A</v>
      </c>
      <c r="AA42" s="313" t="s">
        <v>71</v>
      </c>
      <c r="AB42" s="334">
        <f>'組合表'!AL40</f>
      </c>
      <c r="AC42" s="313">
        <f t="shared" si="7"/>
      </c>
      <c r="AD42" s="314"/>
      <c r="AE42" s="354" t="e">
        <f>VLOOKUP(AB42,'チーム表'!C:D,2,FALSE)</f>
        <v>#N/A</v>
      </c>
      <c r="AG42" s="307">
        <f t="shared" si="1"/>
      </c>
      <c r="AH42" s="307">
        <f t="shared" si="8"/>
      </c>
    </row>
    <row r="43" spans="1:34" ht="24.75" customHeight="1">
      <c r="A43" s="238">
        <v>38</v>
      </c>
      <c r="B43" s="228"/>
      <c r="C43" s="228">
        <f>'組合表'!AG41</f>
      </c>
      <c r="D43" s="32">
        <f t="shared" si="2"/>
      </c>
      <c r="E43" s="99"/>
      <c r="F43" s="356" t="e">
        <f>VLOOKUP(C43,'チーム表'!C:D,2,FALSE)</f>
        <v>#N/A</v>
      </c>
      <c r="G43" s="242" t="s">
        <v>12</v>
      </c>
      <c r="H43" s="230">
        <f>'組合表'!AH41</f>
      </c>
      <c r="I43" s="50">
        <f t="shared" si="3"/>
      </c>
      <c r="J43" s="112"/>
      <c r="K43" s="356" t="e">
        <f>VLOOKUP(H43,'チーム表'!C:D,2,FALSE)</f>
        <v>#N/A</v>
      </c>
      <c r="L43" s="47"/>
      <c r="M43" s="230">
        <f>'組合表'!AI41</f>
      </c>
      <c r="N43" s="32">
        <f t="shared" si="4"/>
      </c>
      <c r="O43" s="109"/>
      <c r="P43" s="356" t="e">
        <f>VLOOKUP(M43,'チーム表'!C:D,2,FALSE)</f>
        <v>#N/A</v>
      </c>
      <c r="Q43" s="242" t="s">
        <v>12</v>
      </c>
      <c r="R43" s="230">
        <f>'組合表'!AJ41</f>
      </c>
      <c r="S43" s="50">
        <f t="shared" si="5"/>
      </c>
      <c r="T43" s="112"/>
      <c r="U43" s="356" t="e">
        <f>VLOOKUP(R43,'チーム表'!C:D,2,FALSE)</f>
        <v>#N/A</v>
      </c>
      <c r="V43" s="295"/>
      <c r="W43" s="334">
        <f>'組合表'!AK41</f>
      </c>
      <c r="X43" s="311">
        <f t="shared" si="6"/>
      </c>
      <c r="Y43" s="312"/>
      <c r="Z43" s="356" t="e">
        <f>VLOOKUP(W43,'チーム表'!C:D,2,FALSE)</f>
        <v>#N/A</v>
      </c>
      <c r="AA43" s="313" t="s">
        <v>71</v>
      </c>
      <c r="AB43" s="334">
        <f>'組合表'!AL41</f>
      </c>
      <c r="AC43" s="313">
        <f t="shared" si="7"/>
      </c>
      <c r="AD43" s="314"/>
      <c r="AE43" s="354" t="e">
        <f>VLOOKUP(AB43,'チーム表'!C:D,2,FALSE)</f>
        <v>#N/A</v>
      </c>
      <c r="AG43" s="307">
        <f t="shared" si="1"/>
      </c>
      <c r="AH43" s="307">
        <f t="shared" si="8"/>
      </c>
    </row>
    <row r="44" spans="1:34" ht="24.75" customHeight="1">
      <c r="A44" s="238">
        <v>39</v>
      </c>
      <c r="B44" s="228"/>
      <c r="C44" s="228">
        <f>'組合表'!AG42</f>
      </c>
      <c r="D44" s="32">
        <f t="shared" si="2"/>
      </c>
      <c r="E44" s="99"/>
      <c r="F44" s="356" t="e">
        <f>VLOOKUP(C44,'チーム表'!C:D,2,FALSE)</f>
        <v>#N/A</v>
      </c>
      <c r="G44" s="242" t="s">
        <v>12</v>
      </c>
      <c r="H44" s="230">
        <f>'組合表'!AH42</f>
      </c>
      <c r="I44" s="50">
        <f t="shared" si="3"/>
      </c>
      <c r="J44" s="112"/>
      <c r="K44" s="356" t="e">
        <f>VLOOKUP(H44,'チーム表'!C:D,2,FALSE)</f>
        <v>#N/A</v>
      </c>
      <c r="L44" s="47"/>
      <c r="M44" s="230">
        <f>'組合表'!AI42</f>
      </c>
      <c r="N44" s="32">
        <f t="shared" si="4"/>
      </c>
      <c r="O44" s="109"/>
      <c r="P44" s="356" t="e">
        <f>VLOOKUP(M44,'チーム表'!C:D,2,FALSE)</f>
        <v>#N/A</v>
      </c>
      <c r="Q44" s="242" t="s">
        <v>12</v>
      </c>
      <c r="R44" s="230">
        <f>'組合表'!AJ42</f>
      </c>
      <c r="S44" s="50">
        <f t="shared" si="5"/>
      </c>
      <c r="T44" s="112"/>
      <c r="U44" s="356" t="e">
        <f>VLOOKUP(R44,'チーム表'!C:D,2,FALSE)</f>
        <v>#N/A</v>
      </c>
      <c r="V44" s="295"/>
      <c r="W44" s="334">
        <f>'組合表'!AK42</f>
      </c>
      <c r="X44" s="311">
        <f t="shared" si="6"/>
      </c>
      <c r="Y44" s="312"/>
      <c r="Z44" s="356" t="e">
        <f>VLOOKUP(W44,'チーム表'!C:D,2,FALSE)</f>
        <v>#N/A</v>
      </c>
      <c r="AA44" s="313" t="s">
        <v>71</v>
      </c>
      <c r="AB44" s="334">
        <f>'組合表'!AL42</f>
      </c>
      <c r="AC44" s="313">
        <f t="shared" si="7"/>
      </c>
      <c r="AD44" s="314"/>
      <c r="AE44" s="354" t="e">
        <f>VLOOKUP(AB44,'チーム表'!C:D,2,FALSE)</f>
        <v>#N/A</v>
      </c>
      <c r="AG44" s="307">
        <f t="shared" si="1"/>
      </c>
      <c r="AH44" s="307">
        <f t="shared" si="8"/>
      </c>
    </row>
    <row r="45" spans="1:34" ht="24.75" customHeight="1" thickBot="1">
      <c r="A45" s="238">
        <v>40</v>
      </c>
      <c r="B45" s="228"/>
      <c r="C45" s="269">
        <f>'組合表'!AG43</f>
      </c>
      <c r="D45" s="73">
        <f t="shared" si="2"/>
      </c>
      <c r="E45" s="102"/>
      <c r="F45" s="359" t="e">
        <f>VLOOKUP(C45,'チーム表'!C:D,2,FALSE)</f>
        <v>#N/A</v>
      </c>
      <c r="G45" s="243" t="s">
        <v>12</v>
      </c>
      <c r="H45" s="270">
        <f>'組合表'!AH43</f>
      </c>
      <c r="I45" s="52">
        <f t="shared" si="3"/>
      </c>
      <c r="J45" s="114"/>
      <c r="K45" s="359" t="e">
        <f>VLOOKUP(H45,'チーム表'!C:D,2,FALSE)</f>
        <v>#N/A</v>
      </c>
      <c r="L45" s="74"/>
      <c r="M45" s="270">
        <f>'組合表'!AI43</f>
      </c>
      <c r="N45" s="73">
        <f t="shared" si="4"/>
      </c>
      <c r="O45" s="219"/>
      <c r="P45" s="359" t="e">
        <f>VLOOKUP(M45,'チーム表'!C:D,2,FALSE)</f>
        <v>#N/A</v>
      </c>
      <c r="Q45" s="243" t="s">
        <v>12</v>
      </c>
      <c r="R45" s="232">
        <f>'組合表'!AJ43</f>
      </c>
      <c r="S45" s="52">
        <f t="shared" si="5"/>
      </c>
      <c r="T45" s="114"/>
      <c r="U45" s="359" t="e">
        <f>VLOOKUP(R45,'チーム表'!C:D,2,FALSE)</f>
        <v>#N/A</v>
      </c>
      <c r="V45" s="296"/>
      <c r="W45" s="336">
        <f>'組合表'!AK43</f>
      </c>
      <c r="X45" s="328">
        <f t="shared" si="6"/>
      </c>
      <c r="Y45" s="329"/>
      <c r="Z45" s="359" t="e">
        <f>VLOOKUP(W45,'チーム表'!C:D,2,FALSE)</f>
        <v>#N/A</v>
      </c>
      <c r="AA45" s="330" t="s">
        <v>71</v>
      </c>
      <c r="AB45" s="336">
        <f>'組合表'!AL43</f>
      </c>
      <c r="AC45" s="330">
        <f t="shared" si="7"/>
      </c>
      <c r="AD45" s="331"/>
      <c r="AE45" s="355" t="e">
        <f>VLOOKUP(AB45,'チーム表'!C:D,2,FALSE)</f>
        <v>#N/A</v>
      </c>
      <c r="AG45" s="307">
        <f t="shared" si="1"/>
      </c>
      <c r="AH45" s="307">
        <f t="shared" si="8"/>
      </c>
    </row>
    <row r="46" spans="1:34" ht="24.75" customHeight="1">
      <c r="A46" s="240">
        <v>41</v>
      </c>
      <c r="B46" s="310"/>
      <c r="C46" s="75">
        <v>1</v>
      </c>
      <c r="D46" s="91"/>
      <c r="E46" s="103"/>
      <c r="F46" s="497"/>
      <c r="G46" s="498"/>
      <c r="H46" s="498"/>
      <c r="I46" s="498"/>
      <c r="J46" s="498"/>
      <c r="K46" s="499"/>
      <c r="L46" s="58"/>
      <c r="M46" s="75"/>
      <c r="N46" s="91"/>
      <c r="O46" s="103"/>
      <c r="P46" s="497"/>
      <c r="Q46" s="498"/>
      <c r="R46" s="498"/>
      <c r="S46" s="498"/>
      <c r="T46" s="498"/>
      <c r="U46" s="499"/>
      <c r="V46" s="297"/>
      <c r="W46" s="75"/>
      <c r="X46" s="91"/>
      <c r="Y46" s="103"/>
      <c r="Z46" s="631"/>
      <c r="AA46" s="632"/>
      <c r="AB46" s="632"/>
      <c r="AC46" s="632"/>
      <c r="AD46" s="633"/>
      <c r="AE46" s="634"/>
      <c r="AG46" s="309" t="str">
        <f aca="true" t="shared" si="21" ref="AG46:AG85">I6</f>
        <v>A2A1</v>
      </c>
      <c r="AH46" s="308">
        <f>IF(J6="","",J6)</f>
      </c>
    </row>
    <row r="47" spans="1:34" ht="24.75" customHeight="1">
      <c r="A47" s="238">
        <v>42</v>
      </c>
      <c r="B47" s="228"/>
      <c r="C47" s="76">
        <v>2</v>
      </c>
      <c r="D47" s="91"/>
      <c r="E47" s="103"/>
      <c r="F47" s="497"/>
      <c r="G47" s="498"/>
      <c r="H47" s="498"/>
      <c r="I47" s="498"/>
      <c r="J47" s="498"/>
      <c r="K47" s="499"/>
      <c r="L47" s="28"/>
      <c r="M47" s="76"/>
      <c r="N47" s="91"/>
      <c r="O47" s="103"/>
      <c r="P47" s="497"/>
      <c r="Q47" s="498"/>
      <c r="R47" s="498"/>
      <c r="S47" s="498"/>
      <c r="T47" s="498"/>
      <c r="U47" s="499"/>
      <c r="V47" s="298"/>
      <c r="W47" s="76"/>
      <c r="X47" s="92"/>
      <c r="Y47" s="104"/>
      <c r="Z47" s="631"/>
      <c r="AA47" s="632"/>
      <c r="AB47" s="632"/>
      <c r="AC47" s="632"/>
      <c r="AD47" s="633"/>
      <c r="AE47" s="634"/>
      <c r="AG47" s="309" t="str">
        <f t="shared" si="21"/>
        <v>E2E1</v>
      </c>
      <c r="AH47" s="308">
        <f aca="true" t="shared" si="22" ref="AH47:AH85">IF(J7="","",J7)</f>
      </c>
    </row>
    <row r="48" spans="1:34" ht="24.75" customHeight="1">
      <c r="A48" s="238">
        <v>43</v>
      </c>
      <c r="B48" s="228"/>
      <c r="C48" s="76">
        <v>3</v>
      </c>
      <c r="D48" s="91"/>
      <c r="E48" s="103"/>
      <c r="F48" s="497"/>
      <c r="G48" s="498"/>
      <c r="H48" s="498"/>
      <c r="I48" s="498"/>
      <c r="J48" s="498"/>
      <c r="K48" s="499"/>
      <c r="L48" s="28"/>
      <c r="M48" s="76"/>
      <c r="N48" s="91"/>
      <c r="O48" s="103"/>
      <c r="P48" s="497"/>
      <c r="Q48" s="498"/>
      <c r="R48" s="498"/>
      <c r="S48" s="498"/>
      <c r="T48" s="498"/>
      <c r="U48" s="499"/>
      <c r="V48" s="298"/>
      <c r="W48" s="76"/>
      <c r="X48" s="92"/>
      <c r="Y48" s="104"/>
      <c r="Z48" s="631"/>
      <c r="AA48" s="632"/>
      <c r="AB48" s="632"/>
      <c r="AC48" s="632"/>
      <c r="AD48" s="633"/>
      <c r="AE48" s="634"/>
      <c r="AG48" s="309" t="str">
        <f t="shared" si="21"/>
        <v>G2G1</v>
      </c>
      <c r="AH48" s="308">
        <f t="shared" si="22"/>
      </c>
    </row>
    <row r="49" spans="1:34" ht="24.75" customHeight="1">
      <c r="A49" s="238">
        <v>44</v>
      </c>
      <c r="B49" s="228"/>
      <c r="C49" s="76">
        <v>4</v>
      </c>
      <c r="D49" s="91"/>
      <c r="E49" s="103"/>
      <c r="F49" s="497"/>
      <c r="G49" s="498"/>
      <c r="H49" s="498"/>
      <c r="I49" s="498"/>
      <c r="J49" s="498"/>
      <c r="K49" s="499"/>
      <c r="L49" s="59"/>
      <c r="M49" s="76"/>
      <c r="N49" s="91"/>
      <c r="O49" s="103"/>
      <c r="P49" s="497"/>
      <c r="Q49" s="498"/>
      <c r="R49" s="498"/>
      <c r="S49" s="498"/>
      <c r="T49" s="498"/>
      <c r="U49" s="499"/>
      <c r="V49" s="299"/>
      <c r="W49" s="76"/>
      <c r="X49" s="92"/>
      <c r="Y49" s="104"/>
      <c r="Z49" s="631"/>
      <c r="AA49" s="632"/>
      <c r="AB49" s="632"/>
      <c r="AC49" s="632"/>
      <c r="AD49" s="633"/>
      <c r="AE49" s="634"/>
      <c r="AG49" s="309" t="str">
        <f t="shared" si="21"/>
        <v>C4C3</v>
      </c>
      <c r="AH49" s="308">
        <f t="shared" si="22"/>
      </c>
    </row>
    <row r="50" spans="1:34" ht="24.75" customHeight="1">
      <c r="A50" s="238">
        <v>45</v>
      </c>
      <c r="B50" s="228"/>
      <c r="C50" s="76">
        <v>5</v>
      </c>
      <c r="D50" s="91"/>
      <c r="E50" s="103"/>
      <c r="F50" s="497"/>
      <c r="G50" s="498"/>
      <c r="H50" s="498"/>
      <c r="I50" s="498"/>
      <c r="J50" s="498"/>
      <c r="K50" s="499"/>
      <c r="L50" s="59"/>
      <c r="M50" s="76"/>
      <c r="N50" s="91"/>
      <c r="O50" s="103"/>
      <c r="P50" s="497"/>
      <c r="Q50" s="498"/>
      <c r="R50" s="498"/>
      <c r="S50" s="498"/>
      <c r="T50" s="498"/>
      <c r="U50" s="499"/>
      <c r="V50" s="299"/>
      <c r="W50" s="76"/>
      <c r="X50" s="92"/>
      <c r="Y50" s="104"/>
      <c r="Z50" s="631"/>
      <c r="AA50" s="632"/>
      <c r="AB50" s="632"/>
      <c r="AC50" s="632"/>
      <c r="AD50" s="633"/>
      <c r="AE50" s="634"/>
      <c r="AG50" s="309" t="str">
        <f t="shared" si="21"/>
        <v>D4D3</v>
      </c>
      <c r="AH50" s="308">
        <f t="shared" si="22"/>
      </c>
    </row>
    <row r="51" spans="1:34" ht="24.75" customHeight="1">
      <c r="A51" s="238">
        <v>46</v>
      </c>
      <c r="B51" s="228"/>
      <c r="C51" s="76">
        <v>6</v>
      </c>
      <c r="D51" s="92"/>
      <c r="E51" s="104"/>
      <c r="F51" s="494"/>
      <c r="G51" s="495"/>
      <c r="H51" s="495"/>
      <c r="I51" s="495"/>
      <c r="J51" s="495"/>
      <c r="K51" s="496"/>
      <c r="L51" s="59"/>
      <c r="M51" s="76"/>
      <c r="N51" s="92"/>
      <c r="O51" s="104"/>
      <c r="P51" s="494"/>
      <c r="Q51" s="495"/>
      <c r="R51" s="495"/>
      <c r="S51" s="495"/>
      <c r="T51" s="495"/>
      <c r="U51" s="496"/>
      <c r="V51" s="300"/>
      <c r="W51" s="76"/>
      <c r="X51" s="92"/>
      <c r="Y51" s="104"/>
      <c r="Z51" s="631"/>
      <c r="AA51" s="632"/>
      <c r="AB51" s="632"/>
      <c r="AC51" s="632"/>
      <c r="AD51" s="633"/>
      <c r="AE51" s="634"/>
      <c r="AG51" s="309" t="str">
        <f t="shared" si="21"/>
        <v>B5B1</v>
      </c>
      <c r="AH51" s="308">
        <f t="shared" si="22"/>
      </c>
    </row>
    <row r="52" spans="1:34" ht="24.75" customHeight="1">
      <c r="A52" s="238">
        <v>47</v>
      </c>
      <c r="B52" s="228"/>
      <c r="C52" s="76">
        <v>7</v>
      </c>
      <c r="D52" s="92"/>
      <c r="E52" s="104"/>
      <c r="F52" s="494"/>
      <c r="G52" s="495"/>
      <c r="H52" s="495"/>
      <c r="I52" s="495"/>
      <c r="J52" s="495"/>
      <c r="K52" s="496"/>
      <c r="L52" s="28"/>
      <c r="M52" s="76"/>
      <c r="N52" s="92"/>
      <c r="O52" s="104"/>
      <c r="P52" s="494"/>
      <c r="Q52" s="495"/>
      <c r="R52" s="495"/>
      <c r="S52" s="495"/>
      <c r="T52" s="495"/>
      <c r="U52" s="496"/>
      <c r="V52" s="301"/>
      <c r="W52" s="76"/>
      <c r="X52" s="92"/>
      <c r="Y52" s="104"/>
      <c r="Z52" s="631"/>
      <c r="AA52" s="632"/>
      <c r="AB52" s="632"/>
      <c r="AC52" s="632"/>
      <c r="AD52" s="633"/>
      <c r="AE52" s="634"/>
      <c r="AG52" s="309" t="str">
        <f t="shared" si="21"/>
        <v>F5F1</v>
      </c>
      <c r="AH52" s="308">
        <f t="shared" si="22"/>
      </c>
    </row>
    <row r="53" spans="1:34" ht="24.75" customHeight="1">
      <c r="A53" s="238">
        <v>48</v>
      </c>
      <c r="B53" s="228"/>
      <c r="C53" s="76">
        <v>8</v>
      </c>
      <c r="D53" s="222"/>
      <c r="E53" s="223"/>
      <c r="F53" s="494"/>
      <c r="G53" s="495"/>
      <c r="H53" s="495"/>
      <c r="I53" s="495"/>
      <c r="J53" s="495"/>
      <c r="K53" s="496"/>
      <c r="L53" s="224"/>
      <c r="M53" s="76"/>
      <c r="N53" s="222"/>
      <c r="O53" s="223"/>
      <c r="P53" s="494"/>
      <c r="Q53" s="495"/>
      <c r="R53" s="495"/>
      <c r="S53" s="495"/>
      <c r="T53" s="495"/>
      <c r="U53" s="496"/>
      <c r="V53" s="302"/>
      <c r="W53" s="305"/>
      <c r="X53" s="222"/>
      <c r="Y53" s="223"/>
      <c r="Z53" s="631"/>
      <c r="AA53" s="632"/>
      <c r="AB53" s="632"/>
      <c r="AC53" s="632"/>
      <c r="AD53" s="633"/>
      <c r="AE53" s="634"/>
      <c r="AG53" s="309" t="str">
        <f t="shared" si="21"/>
        <v>A3A2</v>
      </c>
      <c r="AH53" s="308">
        <f t="shared" si="22"/>
      </c>
    </row>
    <row r="54" spans="1:34" ht="24.75" customHeight="1">
      <c r="A54" s="238">
        <v>49</v>
      </c>
      <c r="B54" s="228"/>
      <c r="C54" s="76">
        <v>9</v>
      </c>
      <c r="D54" s="222"/>
      <c r="E54" s="223"/>
      <c r="F54" s="494"/>
      <c r="G54" s="495"/>
      <c r="H54" s="495"/>
      <c r="I54" s="495"/>
      <c r="J54" s="495"/>
      <c r="K54" s="496"/>
      <c r="L54" s="224"/>
      <c r="M54" s="76"/>
      <c r="N54" s="222"/>
      <c r="O54" s="223"/>
      <c r="P54" s="494"/>
      <c r="Q54" s="495"/>
      <c r="R54" s="495"/>
      <c r="S54" s="495"/>
      <c r="T54" s="495"/>
      <c r="U54" s="496"/>
      <c r="V54" s="302"/>
      <c r="W54" s="305"/>
      <c r="X54" s="222"/>
      <c r="Y54" s="223"/>
      <c r="Z54" s="631"/>
      <c r="AA54" s="632"/>
      <c r="AB54" s="632"/>
      <c r="AC54" s="632"/>
      <c r="AD54" s="633"/>
      <c r="AE54" s="634"/>
      <c r="AG54" s="309" t="str">
        <f t="shared" si="21"/>
        <v>E3E2</v>
      </c>
      <c r="AH54" s="308">
        <f t="shared" si="22"/>
      </c>
    </row>
    <row r="55" spans="1:34" ht="24.75" customHeight="1" thickBot="1">
      <c r="A55" s="239">
        <v>50</v>
      </c>
      <c r="B55" s="236"/>
      <c r="C55" s="77">
        <v>10</v>
      </c>
      <c r="D55" s="93"/>
      <c r="E55" s="105"/>
      <c r="F55" s="501"/>
      <c r="G55" s="502"/>
      <c r="H55" s="502"/>
      <c r="I55" s="502"/>
      <c r="J55" s="502"/>
      <c r="K55" s="503"/>
      <c r="L55" s="37"/>
      <c r="M55" s="77"/>
      <c r="N55" s="93"/>
      <c r="O55" s="105"/>
      <c r="P55" s="501"/>
      <c r="Q55" s="502"/>
      <c r="R55" s="502"/>
      <c r="S55" s="502"/>
      <c r="T55" s="502"/>
      <c r="U55" s="503"/>
      <c r="V55" s="303"/>
      <c r="W55" s="77"/>
      <c r="X55" s="93"/>
      <c r="Y55" s="105"/>
      <c r="Z55" s="627"/>
      <c r="AA55" s="628"/>
      <c r="AB55" s="628"/>
      <c r="AC55" s="628"/>
      <c r="AD55" s="629"/>
      <c r="AE55" s="630"/>
      <c r="AG55" s="309" t="str">
        <f t="shared" si="21"/>
        <v>G4G1</v>
      </c>
      <c r="AH55" s="308">
        <f t="shared" si="22"/>
      </c>
    </row>
    <row r="56" spans="33:34" ht="24.75" customHeight="1">
      <c r="AG56" s="309" t="str">
        <f t="shared" si="21"/>
        <v>C5C4</v>
      </c>
      <c r="AH56" s="308">
        <f t="shared" si="22"/>
      </c>
    </row>
    <row r="57" spans="33:34" ht="24.75" customHeight="1">
      <c r="AG57" s="309" t="str">
        <f t="shared" si="21"/>
        <v>D3D1</v>
      </c>
      <c r="AH57" s="308">
        <f t="shared" si="22"/>
      </c>
    </row>
    <row r="58" spans="33:34" ht="24.75" customHeight="1">
      <c r="AG58" s="309" t="str">
        <f t="shared" si="21"/>
        <v>B4B1</v>
      </c>
      <c r="AH58" s="308">
        <f t="shared" si="22"/>
      </c>
    </row>
    <row r="59" spans="33:34" ht="24.75" customHeight="1">
      <c r="AG59" s="309" t="str">
        <f t="shared" si="21"/>
        <v>F4F1</v>
      </c>
      <c r="AH59" s="308">
        <f t="shared" si="22"/>
      </c>
    </row>
    <row r="60" spans="33:34" ht="24.75" customHeight="1">
      <c r="AG60" s="309" t="str">
        <f t="shared" si="21"/>
        <v>A5A2</v>
      </c>
      <c r="AH60" s="308">
        <f t="shared" si="22"/>
      </c>
    </row>
    <row r="61" spans="33:34" ht="24.75" customHeight="1">
      <c r="AG61" s="309" t="str">
        <f t="shared" si="21"/>
        <v>E5E2</v>
      </c>
      <c r="AH61" s="308">
        <f t="shared" si="22"/>
      </c>
    </row>
    <row r="62" spans="33:34" ht="24.75" customHeight="1">
      <c r="AG62" s="309" t="str">
        <f t="shared" si="21"/>
        <v>B3B1</v>
      </c>
      <c r="AH62" s="308">
        <f t="shared" si="22"/>
      </c>
    </row>
    <row r="63" spans="33:34" ht="24.75" customHeight="1">
      <c r="AG63" s="309" t="str">
        <f t="shared" si="21"/>
        <v>F3F1</v>
      </c>
      <c r="AH63" s="308">
        <f t="shared" si="22"/>
      </c>
    </row>
    <row r="64" spans="33:34" ht="24.75" customHeight="1">
      <c r="AG64" s="309" t="str">
        <f t="shared" si="21"/>
        <v>C4C2</v>
      </c>
      <c r="AH64" s="308">
        <f t="shared" si="22"/>
      </c>
    </row>
    <row r="65" spans="33:34" ht="24.75" customHeight="1">
      <c r="AG65" s="309" t="str">
        <f t="shared" si="21"/>
        <v>A5A3</v>
      </c>
      <c r="AH65" s="308">
        <f t="shared" si="22"/>
      </c>
    </row>
    <row r="66" spans="33:34" ht="24.75" customHeight="1">
      <c r="AG66" s="309" t="str">
        <f t="shared" si="21"/>
        <v>E5E3</v>
      </c>
      <c r="AH66" s="308">
        <f t="shared" si="22"/>
      </c>
    </row>
    <row r="67" spans="33:34" ht="24.75" customHeight="1">
      <c r="AG67" s="309">
        <f t="shared" si="21"/>
      </c>
      <c r="AH67" s="308">
        <f t="shared" si="22"/>
      </c>
    </row>
    <row r="68" spans="33:34" ht="24.75" customHeight="1">
      <c r="AG68" s="309">
        <f t="shared" si="21"/>
      </c>
      <c r="AH68" s="308">
        <f t="shared" si="22"/>
      </c>
    </row>
    <row r="69" spans="33:34" ht="24.75" customHeight="1">
      <c r="AG69" s="309">
        <f t="shared" si="21"/>
      </c>
      <c r="AH69" s="308">
        <f t="shared" si="22"/>
      </c>
    </row>
    <row r="70" spans="33:34" ht="24.75" customHeight="1">
      <c r="AG70" s="309">
        <f t="shared" si="21"/>
      </c>
      <c r="AH70" s="308">
        <f t="shared" si="22"/>
      </c>
    </row>
    <row r="71" spans="33:34" ht="13.5">
      <c r="AG71" s="309">
        <f t="shared" si="21"/>
      </c>
      <c r="AH71" s="308">
        <f t="shared" si="22"/>
      </c>
    </row>
    <row r="72" spans="33:34" ht="13.5">
      <c r="AG72" s="309">
        <f t="shared" si="21"/>
      </c>
      <c r="AH72" s="308">
        <f t="shared" si="22"/>
      </c>
    </row>
    <row r="73" spans="33:34" ht="13.5">
      <c r="AG73" s="309">
        <f t="shared" si="21"/>
      </c>
      <c r="AH73" s="308">
        <f t="shared" si="22"/>
      </c>
    </row>
    <row r="74" spans="33:34" ht="13.5">
      <c r="AG74" s="309">
        <f t="shared" si="21"/>
      </c>
      <c r="AH74" s="308">
        <f t="shared" si="22"/>
      </c>
    </row>
    <row r="75" spans="33:34" ht="13.5">
      <c r="AG75" s="309">
        <f t="shared" si="21"/>
      </c>
      <c r="AH75" s="308">
        <f t="shared" si="22"/>
      </c>
    </row>
    <row r="76" spans="33:34" ht="13.5">
      <c r="AG76" s="309">
        <f t="shared" si="21"/>
      </c>
      <c r="AH76" s="308">
        <f t="shared" si="22"/>
      </c>
    </row>
    <row r="77" spans="33:34" ht="13.5">
      <c r="AG77" s="309">
        <f t="shared" si="21"/>
      </c>
      <c r="AH77" s="308">
        <f t="shared" si="22"/>
      </c>
    </row>
    <row r="78" spans="33:34" ht="13.5">
      <c r="AG78" s="309">
        <f t="shared" si="21"/>
      </c>
      <c r="AH78" s="308">
        <f t="shared" si="22"/>
      </c>
    </row>
    <row r="79" spans="33:34" ht="13.5">
      <c r="AG79" s="309">
        <f t="shared" si="21"/>
      </c>
      <c r="AH79" s="308">
        <f t="shared" si="22"/>
      </c>
    </row>
    <row r="80" spans="33:34" ht="13.5">
      <c r="AG80" s="309">
        <f t="shared" si="21"/>
      </c>
      <c r="AH80" s="308">
        <f t="shared" si="22"/>
      </c>
    </row>
    <row r="81" spans="33:34" ht="13.5">
      <c r="AG81" s="309">
        <f t="shared" si="21"/>
      </c>
      <c r="AH81" s="308">
        <f t="shared" si="22"/>
      </c>
    </row>
    <row r="82" spans="33:34" ht="13.5">
      <c r="AG82" s="309">
        <f t="shared" si="21"/>
      </c>
      <c r="AH82" s="308">
        <f t="shared" si="22"/>
      </c>
    </row>
    <row r="83" spans="33:34" ht="13.5">
      <c r="AG83" s="307">
        <f t="shared" si="21"/>
      </c>
      <c r="AH83" s="308">
        <f t="shared" si="22"/>
      </c>
    </row>
    <row r="84" spans="33:34" ht="13.5">
      <c r="AG84" s="307">
        <f t="shared" si="21"/>
      </c>
      <c r="AH84" s="308">
        <f t="shared" si="22"/>
      </c>
    </row>
    <row r="85" spans="33:34" ht="13.5">
      <c r="AG85" s="307">
        <f t="shared" si="21"/>
      </c>
      <c r="AH85" s="308">
        <f t="shared" si="22"/>
      </c>
    </row>
    <row r="86" spans="33:34" ht="13.5">
      <c r="AG86" s="307" t="str">
        <f aca="true" t="shared" si="23" ref="AG86:AG125">N6</f>
        <v>B1B2</v>
      </c>
      <c r="AH86" s="307">
        <f>IF(O6="","",O6)</f>
      </c>
    </row>
    <row r="87" spans="33:34" ht="13.5">
      <c r="AG87" s="307" t="str">
        <f t="shared" si="23"/>
        <v>F1F2</v>
      </c>
      <c r="AH87" s="307">
        <f aca="true" t="shared" si="24" ref="AH87:AH125">IF(O7="","",O7)</f>
      </c>
    </row>
    <row r="88" spans="33:34" ht="13.5">
      <c r="AG88" s="307" t="str">
        <f t="shared" si="23"/>
        <v>A3A4</v>
      </c>
      <c r="AH88" s="307">
        <f t="shared" si="24"/>
      </c>
    </row>
    <row r="89" spans="33:34" ht="13.5">
      <c r="AG89" s="307" t="str">
        <f t="shared" si="23"/>
        <v>E3E4</v>
      </c>
      <c r="AH89" s="307">
        <f t="shared" si="24"/>
      </c>
    </row>
    <row r="90" spans="33:34" ht="13.5">
      <c r="AG90" s="307" t="str">
        <f t="shared" si="23"/>
        <v>G3G4</v>
      </c>
      <c r="AH90" s="307">
        <f t="shared" si="24"/>
      </c>
    </row>
    <row r="91" spans="33:34" ht="13.5">
      <c r="AG91" s="307" t="str">
        <f t="shared" si="23"/>
        <v>C1C5</v>
      </c>
      <c r="AH91" s="307">
        <f t="shared" si="24"/>
      </c>
    </row>
    <row r="92" spans="33:34" ht="13.5">
      <c r="AG92" s="307" t="str">
        <f t="shared" si="23"/>
        <v>D2D3</v>
      </c>
      <c r="AH92" s="307">
        <f t="shared" si="24"/>
      </c>
    </row>
    <row r="93" spans="33:34" ht="13.5">
      <c r="AG93" s="307" t="str">
        <f t="shared" si="23"/>
        <v>B2B3</v>
      </c>
      <c r="AH93" s="307">
        <f t="shared" si="24"/>
      </c>
    </row>
    <row r="94" spans="33:34" ht="13.5">
      <c r="AG94" s="307" t="str">
        <f t="shared" si="23"/>
        <v>F2F3</v>
      </c>
      <c r="AH94" s="307">
        <f t="shared" si="24"/>
      </c>
    </row>
    <row r="95" spans="33:34" ht="13.5">
      <c r="AG95" s="307" t="str">
        <f t="shared" si="23"/>
        <v>A4A5</v>
      </c>
      <c r="AH95" s="307">
        <f t="shared" si="24"/>
      </c>
    </row>
    <row r="96" spans="33:34" ht="13.5">
      <c r="AG96" s="307" t="str">
        <f t="shared" si="23"/>
        <v>E4E5</v>
      </c>
      <c r="AH96" s="307">
        <f t="shared" si="24"/>
      </c>
    </row>
    <row r="97" spans="33:34" ht="13.5">
      <c r="AG97" s="307" t="str">
        <f t="shared" si="23"/>
        <v>G1G3</v>
      </c>
      <c r="AH97" s="307">
        <f t="shared" si="24"/>
      </c>
    </row>
    <row r="98" spans="33:34" ht="13.5">
      <c r="AG98" s="307" t="str">
        <f t="shared" si="23"/>
        <v>C1C4</v>
      </c>
      <c r="AH98" s="307">
        <f t="shared" si="24"/>
      </c>
    </row>
    <row r="99" spans="33:34" ht="13.5">
      <c r="AG99" s="307" t="str">
        <f t="shared" si="23"/>
        <v>D2D4</v>
      </c>
      <c r="AH99" s="307">
        <f t="shared" si="24"/>
      </c>
    </row>
    <row r="100" spans="33:34" ht="13.5">
      <c r="AG100" s="307" t="str">
        <f t="shared" si="23"/>
        <v>B2B5</v>
      </c>
      <c r="AH100" s="307">
        <f t="shared" si="24"/>
      </c>
    </row>
    <row r="101" spans="33:34" ht="13.5">
      <c r="AG101" s="307" t="str">
        <f t="shared" si="23"/>
        <v>F2F5</v>
      </c>
      <c r="AH101" s="307">
        <f t="shared" si="24"/>
      </c>
    </row>
    <row r="102" spans="33:34" ht="13.5">
      <c r="AG102" s="307" t="str">
        <f t="shared" si="23"/>
        <v>C1C3</v>
      </c>
      <c r="AH102" s="307">
        <f t="shared" si="24"/>
      </c>
    </row>
    <row r="103" spans="33:34" ht="13.5">
      <c r="AG103" s="307" t="str">
        <f t="shared" si="23"/>
        <v>A2A4</v>
      </c>
      <c r="AH103" s="307">
        <f t="shared" si="24"/>
      </c>
    </row>
    <row r="104" spans="33:34" ht="13.5">
      <c r="AG104" s="307" t="str">
        <f t="shared" si="23"/>
        <v>E2E4</v>
      </c>
      <c r="AH104" s="307">
        <f t="shared" si="24"/>
      </c>
    </row>
    <row r="105" spans="33:34" ht="13.5">
      <c r="AG105" s="307" t="str">
        <f t="shared" si="23"/>
        <v>B3B5</v>
      </c>
      <c r="AH105" s="307">
        <f t="shared" si="24"/>
      </c>
    </row>
    <row r="106" spans="33:34" ht="13.5">
      <c r="AG106" s="307" t="str">
        <f t="shared" si="23"/>
        <v>F3F5</v>
      </c>
      <c r="AH106" s="307">
        <f t="shared" si="24"/>
      </c>
    </row>
    <row r="107" spans="33:34" ht="13.5">
      <c r="AG107" s="307">
        <f t="shared" si="23"/>
      </c>
      <c r="AH107" s="307">
        <f t="shared" si="24"/>
      </c>
    </row>
    <row r="108" spans="33:34" ht="13.5">
      <c r="AG108" s="307">
        <f t="shared" si="23"/>
      </c>
      <c r="AH108" s="307">
        <f t="shared" si="24"/>
      </c>
    </row>
    <row r="109" spans="33:34" ht="13.5">
      <c r="AG109" s="307">
        <f t="shared" si="23"/>
      </c>
      <c r="AH109" s="307">
        <f t="shared" si="24"/>
      </c>
    </row>
    <row r="110" spans="33:34" ht="13.5">
      <c r="AG110" s="307">
        <f t="shared" si="23"/>
      </c>
      <c r="AH110" s="307">
        <f t="shared" si="24"/>
      </c>
    </row>
    <row r="111" spans="33:34" ht="13.5">
      <c r="AG111" s="307">
        <f t="shared" si="23"/>
      </c>
      <c r="AH111" s="307">
        <f t="shared" si="24"/>
      </c>
    </row>
    <row r="112" spans="33:34" ht="13.5">
      <c r="AG112" s="307">
        <f t="shared" si="23"/>
      </c>
      <c r="AH112" s="307">
        <f t="shared" si="24"/>
      </c>
    </row>
    <row r="113" spans="33:34" ht="13.5">
      <c r="AG113" s="307">
        <f t="shared" si="23"/>
      </c>
      <c r="AH113" s="307">
        <f t="shared" si="24"/>
      </c>
    </row>
    <row r="114" spans="33:34" ht="13.5">
      <c r="AG114" s="307">
        <f t="shared" si="23"/>
      </c>
      <c r="AH114" s="307">
        <f t="shared" si="24"/>
      </c>
    </row>
    <row r="115" spans="33:34" ht="13.5">
      <c r="AG115" s="307">
        <f t="shared" si="23"/>
      </c>
      <c r="AH115" s="307">
        <f t="shared" si="24"/>
      </c>
    </row>
    <row r="116" spans="33:34" ht="13.5">
      <c r="AG116" s="307">
        <f t="shared" si="23"/>
      </c>
      <c r="AH116" s="307">
        <f t="shared" si="24"/>
      </c>
    </row>
    <row r="117" spans="33:34" ht="13.5">
      <c r="AG117" s="307">
        <f t="shared" si="23"/>
      </c>
      <c r="AH117" s="307">
        <f t="shared" si="24"/>
      </c>
    </row>
    <row r="118" spans="33:34" ht="13.5">
      <c r="AG118" s="307">
        <f t="shared" si="23"/>
      </c>
      <c r="AH118" s="307">
        <f t="shared" si="24"/>
      </c>
    </row>
    <row r="119" spans="33:34" ht="13.5">
      <c r="AG119" s="307">
        <f t="shared" si="23"/>
      </c>
      <c r="AH119" s="307">
        <f t="shared" si="24"/>
      </c>
    </row>
    <row r="120" spans="33:34" ht="13.5">
      <c r="AG120" s="307">
        <f t="shared" si="23"/>
      </c>
      <c r="AH120" s="307">
        <f t="shared" si="24"/>
      </c>
    </row>
    <row r="121" spans="33:34" ht="13.5">
      <c r="AG121" s="307">
        <f t="shared" si="23"/>
      </c>
      <c r="AH121" s="307">
        <f t="shared" si="24"/>
      </c>
    </row>
    <row r="122" spans="33:34" ht="13.5">
      <c r="AG122" s="307">
        <f t="shared" si="23"/>
      </c>
      <c r="AH122" s="307">
        <f t="shared" si="24"/>
      </c>
    </row>
    <row r="123" spans="33:34" ht="13.5">
      <c r="AG123" s="307">
        <f t="shared" si="23"/>
      </c>
      <c r="AH123" s="307">
        <f t="shared" si="24"/>
      </c>
    </row>
    <row r="124" spans="33:34" ht="13.5">
      <c r="AG124" s="307">
        <f t="shared" si="23"/>
      </c>
      <c r="AH124" s="307">
        <f t="shared" si="24"/>
      </c>
    </row>
    <row r="125" spans="33:34" ht="13.5">
      <c r="AG125" s="307">
        <f t="shared" si="23"/>
      </c>
      <c r="AH125" s="307">
        <f t="shared" si="24"/>
      </c>
    </row>
    <row r="126" spans="33:34" ht="13.5">
      <c r="AG126" s="309" t="str">
        <f aca="true" t="shared" si="25" ref="AG126:AG165">S6</f>
        <v>B2B1</v>
      </c>
      <c r="AH126" s="308">
        <f>IF(T6="","",T6)</f>
      </c>
    </row>
    <row r="127" spans="33:34" ht="13.5">
      <c r="AG127" s="309" t="str">
        <f t="shared" si="25"/>
        <v>F2F1</v>
      </c>
      <c r="AH127" s="308">
        <f aca="true" t="shared" si="26" ref="AH127:AH165">IF(T7="","",T7)</f>
      </c>
    </row>
    <row r="128" spans="33:34" ht="13.5">
      <c r="AG128" s="309" t="str">
        <f t="shared" si="25"/>
        <v>A4A3</v>
      </c>
      <c r="AH128" s="308">
        <f t="shared" si="26"/>
      </c>
    </row>
    <row r="129" spans="33:34" ht="13.5">
      <c r="AG129" s="309" t="str">
        <f t="shared" si="25"/>
        <v>E4E3</v>
      </c>
      <c r="AH129" s="308">
        <f t="shared" si="26"/>
      </c>
    </row>
    <row r="130" spans="33:34" ht="13.5">
      <c r="AG130" s="309" t="str">
        <f t="shared" si="25"/>
        <v>G4G3</v>
      </c>
      <c r="AH130" s="308">
        <f t="shared" si="26"/>
      </c>
    </row>
    <row r="131" spans="33:34" ht="13.5">
      <c r="AG131" s="309" t="str">
        <f t="shared" si="25"/>
        <v>C5C1</v>
      </c>
      <c r="AH131" s="308">
        <f t="shared" si="26"/>
      </c>
    </row>
    <row r="132" spans="33:34" ht="13.5">
      <c r="AG132" s="309" t="str">
        <f t="shared" si="25"/>
        <v>D3D2</v>
      </c>
      <c r="AH132" s="308">
        <f t="shared" si="26"/>
      </c>
    </row>
    <row r="133" spans="33:34" ht="13.5">
      <c r="AG133" s="309" t="str">
        <f t="shared" si="25"/>
        <v>B3B2</v>
      </c>
      <c r="AH133" s="308">
        <f t="shared" si="26"/>
      </c>
    </row>
    <row r="134" spans="33:34" ht="13.5">
      <c r="AG134" s="309" t="str">
        <f t="shared" si="25"/>
        <v>F3F2</v>
      </c>
      <c r="AH134" s="308">
        <f t="shared" si="26"/>
      </c>
    </row>
    <row r="135" spans="33:34" ht="13.5">
      <c r="AG135" s="309" t="str">
        <f t="shared" si="25"/>
        <v>A5A4</v>
      </c>
      <c r="AH135" s="308">
        <f t="shared" si="26"/>
      </c>
    </row>
    <row r="136" spans="33:34" ht="13.5">
      <c r="AG136" s="309" t="str">
        <f t="shared" si="25"/>
        <v>E5E4</v>
      </c>
      <c r="AH136" s="308">
        <f t="shared" si="26"/>
      </c>
    </row>
    <row r="137" spans="33:34" ht="13.5">
      <c r="AG137" s="309" t="str">
        <f t="shared" si="25"/>
        <v>G3G1</v>
      </c>
      <c r="AH137" s="308">
        <f t="shared" si="26"/>
      </c>
    </row>
    <row r="138" spans="33:34" ht="13.5">
      <c r="AG138" s="309" t="str">
        <f t="shared" si="25"/>
        <v>C4C1</v>
      </c>
      <c r="AH138" s="308">
        <f t="shared" si="26"/>
      </c>
    </row>
    <row r="139" spans="33:34" ht="13.5">
      <c r="AG139" s="309" t="str">
        <f t="shared" si="25"/>
        <v>D4D2</v>
      </c>
      <c r="AH139" s="308">
        <f t="shared" si="26"/>
      </c>
    </row>
    <row r="140" spans="33:34" ht="13.5">
      <c r="AG140" s="309" t="str">
        <f t="shared" si="25"/>
        <v>B5B2</v>
      </c>
      <c r="AH140" s="308">
        <f t="shared" si="26"/>
      </c>
    </row>
    <row r="141" spans="33:34" ht="13.5">
      <c r="AG141" s="309" t="str">
        <f t="shared" si="25"/>
        <v>F5F2</v>
      </c>
      <c r="AH141" s="308">
        <f t="shared" si="26"/>
      </c>
    </row>
    <row r="142" spans="33:34" ht="13.5">
      <c r="AG142" s="309" t="str">
        <f t="shared" si="25"/>
        <v>C3C1</v>
      </c>
      <c r="AH142" s="308">
        <f t="shared" si="26"/>
      </c>
    </row>
    <row r="143" spans="33:34" ht="13.5">
      <c r="AG143" s="309" t="str">
        <f t="shared" si="25"/>
        <v>A4A2</v>
      </c>
      <c r="AH143" s="308">
        <f t="shared" si="26"/>
      </c>
    </row>
    <row r="144" spans="33:34" ht="13.5">
      <c r="AG144" s="309" t="str">
        <f t="shared" si="25"/>
        <v>E4E2</v>
      </c>
      <c r="AH144" s="308">
        <f t="shared" si="26"/>
      </c>
    </row>
    <row r="145" spans="33:34" ht="13.5">
      <c r="AG145" s="309" t="str">
        <f t="shared" si="25"/>
        <v>B5B3</v>
      </c>
      <c r="AH145" s="308">
        <f t="shared" si="26"/>
      </c>
    </row>
    <row r="146" spans="33:34" ht="13.5">
      <c r="AG146" s="309" t="str">
        <f t="shared" si="25"/>
        <v>F5F3</v>
      </c>
      <c r="AH146" s="308">
        <f t="shared" si="26"/>
      </c>
    </row>
    <row r="147" spans="33:34" ht="13.5">
      <c r="AG147" s="309">
        <f t="shared" si="25"/>
      </c>
      <c r="AH147" s="308">
        <f t="shared" si="26"/>
      </c>
    </row>
    <row r="148" spans="33:34" ht="13.5">
      <c r="AG148" s="309">
        <f t="shared" si="25"/>
      </c>
      <c r="AH148" s="308">
        <f t="shared" si="26"/>
      </c>
    </row>
    <row r="149" spans="33:34" ht="13.5">
      <c r="AG149" s="309">
        <f t="shared" si="25"/>
      </c>
      <c r="AH149" s="308">
        <f t="shared" si="26"/>
      </c>
    </row>
    <row r="150" spans="33:34" ht="13.5">
      <c r="AG150" s="309">
        <f t="shared" si="25"/>
      </c>
      <c r="AH150" s="308">
        <f t="shared" si="26"/>
      </c>
    </row>
    <row r="151" spans="33:34" ht="13.5">
      <c r="AG151" s="309">
        <f t="shared" si="25"/>
      </c>
      <c r="AH151" s="308">
        <f t="shared" si="26"/>
      </c>
    </row>
    <row r="152" spans="33:34" ht="13.5">
      <c r="AG152" s="309">
        <f t="shared" si="25"/>
      </c>
      <c r="AH152" s="308">
        <f t="shared" si="26"/>
      </c>
    </row>
    <row r="153" spans="33:34" ht="13.5">
      <c r="AG153" s="309">
        <f t="shared" si="25"/>
      </c>
      <c r="AH153" s="308">
        <f t="shared" si="26"/>
      </c>
    </row>
    <row r="154" spans="33:34" ht="13.5">
      <c r="AG154" s="309">
        <f t="shared" si="25"/>
      </c>
      <c r="AH154" s="308">
        <f t="shared" si="26"/>
      </c>
    </row>
    <row r="155" spans="33:34" ht="13.5">
      <c r="AG155" s="309">
        <f t="shared" si="25"/>
      </c>
      <c r="AH155" s="308">
        <f t="shared" si="26"/>
      </c>
    </row>
    <row r="156" spans="33:34" ht="13.5">
      <c r="AG156" s="309">
        <f t="shared" si="25"/>
      </c>
      <c r="AH156" s="308">
        <f t="shared" si="26"/>
      </c>
    </row>
    <row r="157" spans="33:34" ht="13.5">
      <c r="AG157" s="307">
        <f t="shared" si="25"/>
      </c>
      <c r="AH157" s="308">
        <f t="shared" si="26"/>
      </c>
    </row>
    <row r="158" spans="33:34" ht="13.5">
      <c r="AG158" s="307">
        <f t="shared" si="25"/>
      </c>
      <c r="AH158" s="308">
        <f t="shared" si="26"/>
      </c>
    </row>
    <row r="159" spans="33:34" ht="13.5">
      <c r="AG159" s="307">
        <f t="shared" si="25"/>
      </c>
      <c r="AH159" s="308">
        <f t="shared" si="26"/>
      </c>
    </row>
    <row r="160" spans="33:34" ht="13.5">
      <c r="AG160" s="307">
        <f t="shared" si="25"/>
      </c>
      <c r="AH160" s="308">
        <f t="shared" si="26"/>
      </c>
    </row>
    <row r="161" spans="33:34" ht="13.5">
      <c r="AG161" s="307">
        <f t="shared" si="25"/>
      </c>
      <c r="AH161" s="308">
        <f t="shared" si="26"/>
      </c>
    </row>
    <row r="162" spans="33:34" ht="13.5">
      <c r="AG162" s="307">
        <f t="shared" si="25"/>
      </c>
      <c r="AH162" s="308">
        <f t="shared" si="26"/>
      </c>
    </row>
    <row r="163" spans="33:34" ht="13.5">
      <c r="AG163" s="307">
        <f t="shared" si="25"/>
      </c>
      <c r="AH163" s="308">
        <f t="shared" si="26"/>
      </c>
    </row>
    <row r="164" spans="33:34" ht="13.5">
      <c r="AG164" s="307">
        <f t="shared" si="25"/>
      </c>
      <c r="AH164" s="308">
        <f t="shared" si="26"/>
      </c>
    </row>
    <row r="165" spans="33:34" ht="13.5">
      <c r="AG165" s="307">
        <f t="shared" si="25"/>
      </c>
      <c r="AH165" s="308">
        <f t="shared" si="26"/>
      </c>
    </row>
    <row r="166" spans="33:34" ht="13.5">
      <c r="AG166" s="307" t="str">
        <f aca="true" t="shared" si="27" ref="AG166:AG205">X6</f>
        <v>C1C2</v>
      </c>
      <c r="AH166" s="307">
        <f>IF(Y6="","",Y6)</f>
      </c>
    </row>
    <row r="167" spans="33:34" ht="13.5">
      <c r="AG167" s="307" t="str">
        <f t="shared" si="27"/>
        <v>D1D2</v>
      </c>
      <c r="AH167" s="307">
        <f aca="true" t="shared" si="28" ref="AH167:AH205">IF(Y7="","",Y7)</f>
      </c>
    </row>
    <row r="168" spans="33:34" ht="13.5">
      <c r="AG168" s="307" t="str">
        <f t="shared" si="27"/>
        <v>B3B4</v>
      </c>
      <c r="AH168" s="307">
        <f t="shared" si="28"/>
      </c>
    </row>
    <row r="169" spans="33:34" ht="13.5">
      <c r="AG169" s="307" t="str">
        <f t="shared" si="27"/>
        <v>F3F4</v>
      </c>
      <c r="AH169" s="307">
        <f t="shared" si="28"/>
      </c>
    </row>
    <row r="170" spans="33:34" ht="13.5">
      <c r="AG170" s="307" t="str">
        <f t="shared" si="27"/>
        <v>A1A5</v>
      </c>
      <c r="AH170" s="307">
        <f t="shared" si="28"/>
      </c>
    </row>
    <row r="171" spans="33:34" ht="13.5">
      <c r="AG171" s="307" t="str">
        <f t="shared" si="27"/>
        <v>E1E5</v>
      </c>
      <c r="AH171" s="307">
        <f t="shared" si="28"/>
      </c>
    </row>
    <row r="172" spans="33:34" ht="13.5">
      <c r="AG172" s="307" t="str">
        <f t="shared" si="27"/>
        <v>G2G3</v>
      </c>
      <c r="AH172" s="307">
        <f t="shared" si="28"/>
      </c>
    </row>
    <row r="173" spans="33:34" ht="13.5">
      <c r="AG173" s="307" t="str">
        <f t="shared" si="27"/>
        <v>C2C3</v>
      </c>
      <c r="AH173" s="307">
        <f t="shared" si="28"/>
      </c>
    </row>
    <row r="174" spans="33:34" ht="13.5">
      <c r="AG174" s="307" t="str">
        <f t="shared" si="27"/>
        <v>D1D4</v>
      </c>
      <c r="AH174" s="307">
        <f t="shared" si="28"/>
      </c>
    </row>
    <row r="175" spans="33:34" ht="13.5">
      <c r="AG175" s="307" t="str">
        <f t="shared" si="27"/>
        <v>B4B5</v>
      </c>
      <c r="AH175" s="307">
        <f t="shared" si="28"/>
      </c>
    </row>
    <row r="176" spans="33:34" ht="13.5">
      <c r="AG176" s="307" t="str">
        <f t="shared" si="27"/>
        <v>F4F5</v>
      </c>
      <c r="AH176" s="307">
        <f t="shared" si="28"/>
      </c>
    </row>
    <row r="177" spans="33:34" ht="13.5">
      <c r="AG177" s="307" t="str">
        <f t="shared" si="27"/>
        <v>A1A4</v>
      </c>
      <c r="AH177" s="307">
        <f t="shared" si="28"/>
      </c>
    </row>
    <row r="178" spans="33:34" ht="13.5">
      <c r="AG178" s="307" t="str">
        <f t="shared" si="27"/>
        <v>E1E4</v>
      </c>
      <c r="AH178" s="307">
        <f t="shared" si="28"/>
      </c>
    </row>
    <row r="179" spans="33:34" ht="13.5">
      <c r="AG179" s="307" t="str">
        <f t="shared" si="27"/>
        <v>G2G4</v>
      </c>
      <c r="AH179" s="307">
        <f t="shared" si="28"/>
      </c>
    </row>
    <row r="180" spans="33:34" ht="13.5">
      <c r="AG180" s="307" t="str">
        <f t="shared" si="27"/>
        <v>C2C5</v>
      </c>
      <c r="AH180" s="307">
        <f t="shared" si="28"/>
      </c>
    </row>
    <row r="181" spans="33:34" ht="13.5">
      <c r="AG181" s="307" t="str">
        <f t="shared" si="27"/>
        <v>A1A3</v>
      </c>
      <c r="AH181" s="307">
        <f t="shared" si="28"/>
      </c>
    </row>
    <row r="182" spans="33:34" ht="13.5">
      <c r="AG182" s="307" t="str">
        <f t="shared" si="27"/>
        <v>E1E3</v>
      </c>
      <c r="AH182" s="307">
        <f t="shared" si="28"/>
      </c>
    </row>
    <row r="183" spans="33:34" ht="13.5">
      <c r="AG183" s="307" t="str">
        <f t="shared" si="27"/>
        <v>B2B4</v>
      </c>
      <c r="AH183" s="307">
        <f t="shared" si="28"/>
      </c>
    </row>
    <row r="184" spans="33:34" ht="13.5">
      <c r="AG184" s="307" t="str">
        <f t="shared" si="27"/>
        <v>F2F4</v>
      </c>
      <c r="AH184" s="307">
        <f t="shared" si="28"/>
      </c>
    </row>
    <row r="185" spans="33:34" ht="13.5">
      <c r="AG185" s="307" t="str">
        <f t="shared" si="27"/>
        <v>C3C5</v>
      </c>
      <c r="AH185" s="307">
        <f t="shared" si="28"/>
      </c>
    </row>
    <row r="186" spans="33:34" ht="13.5">
      <c r="AG186" s="307">
        <f t="shared" si="27"/>
      </c>
      <c r="AH186" s="307">
        <f t="shared" si="28"/>
      </c>
    </row>
    <row r="187" spans="33:34" ht="13.5">
      <c r="AG187" s="307">
        <f t="shared" si="27"/>
      </c>
      <c r="AH187" s="307">
        <f t="shared" si="28"/>
      </c>
    </row>
    <row r="188" spans="33:34" ht="13.5">
      <c r="AG188" s="307">
        <f t="shared" si="27"/>
      </c>
      <c r="AH188" s="307">
        <f t="shared" si="28"/>
      </c>
    </row>
    <row r="189" spans="33:34" ht="13.5">
      <c r="AG189" s="307">
        <f t="shared" si="27"/>
      </c>
      <c r="AH189" s="307">
        <f t="shared" si="28"/>
      </c>
    </row>
    <row r="190" spans="33:34" ht="13.5">
      <c r="AG190" s="307">
        <f t="shared" si="27"/>
      </c>
      <c r="AH190" s="307">
        <f t="shared" si="28"/>
      </c>
    </row>
    <row r="191" spans="33:34" ht="13.5">
      <c r="AG191" s="307">
        <f t="shared" si="27"/>
      </c>
      <c r="AH191" s="307">
        <f t="shared" si="28"/>
      </c>
    </row>
    <row r="192" spans="33:34" ht="13.5">
      <c r="AG192" s="307">
        <f t="shared" si="27"/>
      </c>
      <c r="AH192" s="307">
        <f t="shared" si="28"/>
      </c>
    </row>
    <row r="193" spans="33:34" ht="13.5">
      <c r="AG193" s="307">
        <f t="shared" si="27"/>
      </c>
      <c r="AH193" s="307">
        <f t="shared" si="28"/>
      </c>
    </row>
    <row r="194" spans="33:34" ht="13.5">
      <c r="AG194" s="307">
        <f t="shared" si="27"/>
      </c>
      <c r="AH194" s="307">
        <f t="shared" si="28"/>
      </c>
    </row>
    <row r="195" spans="33:34" ht="13.5">
      <c r="AG195" s="307">
        <f t="shared" si="27"/>
      </c>
      <c r="AH195" s="307">
        <f t="shared" si="28"/>
      </c>
    </row>
    <row r="196" spans="33:34" ht="13.5">
      <c r="AG196" s="307">
        <f t="shared" si="27"/>
      </c>
      <c r="AH196" s="307">
        <f t="shared" si="28"/>
      </c>
    </row>
    <row r="197" spans="33:34" ht="13.5">
      <c r="AG197" s="307">
        <f t="shared" si="27"/>
      </c>
      <c r="AH197" s="307">
        <f t="shared" si="28"/>
      </c>
    </row>
    <row r="198" spans="33:34" ht="13.5">
      <c r="AG198" s="307">
        <f t="shared" si="27"/>
      </c>
      <c r="AH198" s="307">
        <f t="shared" si="28"/>
      </c>
    </row>
    <row r="199" spans="33:34" ht="13.5">
      <c r="AG199" s="307">
        <f t="shared" si="27"/>
      </c>
      <c r="AH199" s="307">
        <f t="shared" si="28"/>
      </c>
    </row>
    <row r="200" spans="33:34" ht="13.5">
      <c r="AG200" s="307">
        <f t="shared" si="27"/>
      </c>
      <c r="AH200" s="307">
        <f t="shared" si="28"/>
      </c>
    </row>
    <row r="201" spans="33:34" ht="13.5">
      <c r="AG201" s="307">
        <f t="shared" si="27"/>
      </c>
      <c r="AH201" s="307">
        <f t="shared" si="28"/>
      </c>
    </row>
    <row r="202" spans="33:34" ht="13.5">
      <c r="AG202" s="307">
        <f t="shared" si="27"/>
      </c>
      <c r="AH202" s="307">
        <f t="shared" si="28"/>
      </c>
    </row>
    <row r="203" spans="33:34" ht="13.5">
      <c r="AG203" s="307">
        <f t="shared" si="27"/>
      </c>
      <c r="AH203" s="307">
        <f t="shared" si="28"/>
      </c>
    </row>
    <row r="204" spans="33:34" ht="13.5">
      <c r="AG204" s="307">
        <f t="shared" si="27"/>
      </c>
      <c r="AH204" s="307">
        <f t="shared" si="28"/>
      </c>
    </row>
    <row r="205" spans="33:34" ht="13.5">
      <c r="AG205" s="307">
        <f t="shared" si="27"/>
      </c>
      <c r="AH205" s="307">
        <f t="shared" si="28"/>
      </c>
    </row>
    <row r="206" spans="33:34" ht="13.5">
      <c r="AG206" s="309" t="str">
        <f aca="true" t="shared" si="29" ref="AG206:AG245">AC6</f>
        <v>C2C1</v>
      </c>
      <c r="AH206" s="308">
        <f>IF(AD6="","",AD6)</f>
      </c>
    </row>
    <row r="207" spans="33:34" ht="13.5">
      <c r="AG207" s="309" t="str">
        <f t="shared" si="29"/>
        <v>D2D1</v>
      </c>
      <c r="AH207" s="308">
        <f aca="true" t="shared" si="30" ref="AH207:AH245">IF(AD7="","",AD7)</f>
      </c>
    </row>
    <row r="208" spans="33:34" ht="13.5">
      <c r="AG208" s="309" t="str">
        <f t="shared" si="29"/>
        <v>B4B3</v>
      </c>
      <c r="AH208" s="308">
        <f t="shared" si="30"/>
      </c>
    </row>
    <row r="209" spans="33:34" ht="13.5">
      <c r="AG209" s="309" t="str">
        <f t="shared" si="29"/>
        <v>F4F3</v>
      </c>
      <c r="AH209" s="308">
        <f t="shared" si="30"/>
      </c>
    </row>
    <row r="210" spans="33:34" ht="13.5">
      <c r="AG210" s="309" t="str">
        <f t="shared" si="29"/>
        <v>A5A1</v>
      </c>
      <c r="AH210" s="308">
        <f t="shared" si="30"/>
      </c>
    </row>
    <row r="211" spans="33:34" ht="13.5">
      <c r="AG211" s="309" t="str">
        <f t="shared" si="29"/>
        <v>E5E1</v>
      </c>
      <c r="AH211" s="308">
        <f t="shared" si="30"/>
      </c>
    </row>
    <row r="212" spans="33:34" ht="13.5">
      <c r="AG212" s="309" t="str">
        <f t="shared" si="29"/>
        <v>G3G2</v>
      </c>
      <c r="AH212" s="308">
        <f t="shared" si="30"/>
      </c>
    </row>
    <row r="213" spans="33:34" ht="13.5">
      <c r="AG213" s="309" t="str">
        <f t="shared" si="29"/>
        <v>C3C2</v>
      </c>
      <c r="AH213" s="308">
        <f t="shared" si="30"/>
      </c>
    </row>
    <row r="214" spans="33:34" ht="13.5">
      <c r="AG214" s="309" t="str">
        <f t="shared" si="29"/>
        <v>D4D1</v>
      </c>
      <c r="AH214" s="308">
        <f t="shared" si="30"/>
      </c>
    </row>
    <row r="215" spans="33:34" ht="13.5">
      <c r="AG215" s="309" t="str">
        <f t="shared" si="29"/>
        <v>B5B4</v>
      </c>
      <c r="AH215" s="308">
        <f t="shared" si="30"/>
      </c>
    </row>
    <row r="216" spans="33:34" ht="13.5">
      <c r="AG216" s="309" t="str">
        <f t="shared" si="29"/>
        <v>F5F4</v>
      </c>
      <c r="AH216" s="308">
        <f t="shared" si="30"/>
      </c>
    </row>
    <row r="217" spans="33:34" ht="13.5">
      <c r="AG217" s="309" t="str">
        <f t="shared" si="29"/>
        <v>A4A1</v>
      </c>
      <c r="AH217" s="308">
        <f t="shared" si="30"/>
      </c>
    </row>
    <row r="218" spans="33:34" ht="13.5">
      <c r="AG218" s="309" t="str">
        <f t="shared" si="29"/>
        <v>E4E1</v>
      </c>
      <c r="AH218" s="308">
        <f t="shared" si="30"/>
      </c>
    </row>
    <row r="219" spans="33:34" ht="13.5">
      <c r="AG219" s="309" t="str">
        <f t="shared" si="29"/>
        <v>G4G2</v>
      </c>
      <c r="AH219" s="308">
        <f t="shared" si="30"/>
      </c>
    </row>
    <row r="220" spans="33:34" ht="13.5">
      <c r="AG220" s="309" t="str">
        <f t="shared" si="29"/>
        <v>C5C2</v>
      </c>
      <c r="AH220" s="308">
        <f t="shared" si="30"/>
      </c>
    </row>
    <row r="221" spans="33:34" ht="13.5">
      <c r="AG221" s="309" t="str">
        <f t="shared" si="29"/>
        <v>A3A1</v>
      </c>
      <c r="AH221" s="308">
        <f t="shared" si="30"/>
      </c>
    </row>
    <row r="222" spans="33:34" ht="13.5">
      <c r="AG222" s="309" t="str">
        <f t="shared" si="29"/>
        <v>E3E1</v>
      </c>
      <c r="AH222" s="308">
        <f t="shared" si="30"/>
      </c>
    </row>
    <row r="223" spans="33:34" ht="13.5">
      <c r="AG223" s="309" t="str">
        <f t="shared" si="29"/>
        <v>B4B2</v>
      </c>
      <c r="AH223" s="308">
        <f t="shared" si="30"/>
      </c>
    </row>
    <row r="224" spans="33:34" ht="13.5">
      <c r="AG224" s="309" t="str">
        <f t="shared" si="29"/>
        <v>F4F2</v>
      </c>
      <c r="AH224" s="308">
        <f t="shared" si="30"/>
      </c>
    </row>
    <row r="225" spans="33:34" ht="13.5">
      <c r="AG225" s="309" t="str">
        <f t="shared" si="29"/>
        <v>C5C3</v>
      </c>
      <c r="AH225" s="308">
        <f t="shared" si="30"/>
      </c>
    </row>
    <row r="226" spans="33:34" ht="13.5">
      <c r="AG226" s="309">
        <f t="shared" si="29"/>
      </c>
      <c r="AH226" s="308">
        <f t="shared" si="30"/>
      </c>
    </row>
    <row r="227" spans="33:34" ht="13.5">
      <c r="AG227" s="309">
        <f t="shared" si="29"/>
      </c>
      <c r="AH227" s="308">
        <f t="shared" si="30"/>
      </c>
    </row>
    <row r="228" spans="33:34" ht="13.5">
      <c r="AG228" s="309">
        <f t="shared" si="29"/>
      </c>
      <c r="AH228" s="308">
        <f t="shared" si="30"/>
      </c>
    </row>
    <row r="229" spans="33:34" ht="13.5">
      <c r="AG229" s="309">
        <f t="shared" si="29"/>
      </c>
      <c r="AH229" s="308">
        <f t="shared" si="30"/>
      </c>
    </row>
    <row r="230" spans="33:34" ht="13.5">
      <c r="AG230" s="309">
        <f t="shared" si="29"/>
      </c>
      <c r="AH230" s="308">
        <f t="shared" si="30"/>
      </c>
    </row>
    <row r="231" spans="33:34" ht="13.5">
      <c r="AG231" s="309">
        <f t="shared" si="29"/>
      </c>
      <c r="AH231" s="308">
        <f t="shared" si="30"/>
      </c>
    </row>
    <row r="232" spans="33:34" ht="13.5">
      <c r="AG232" s="309">
        <f t="shared" si="29"/>
      </c>
      <c r="AH232" s="308">
        <f t="shared" si="30"/>
      </c>
    </row>
    <row r="233" spans="33:34" ht="13.5">
      <c r="AG233" s="309">
        <f t="shared" si="29"/>
      </c>
      <c r="AH233" s="308">
        <f t="shared" si="30"/>
      </c>
    </row>
    <row r="234" spans="33:34" ht="13.5">
      <c r="AG234" s="309">
        <f t="shared" si="29"/>
      </c>
      <c r="AH234" s="308">
        <f t="shared" si="30"/>
      </c>
    </row>
    <row r="235" spans="33:34" ht="13.5">
      <c r="AG235" s="309">
        <f t="shared" si="29"/>
      </c>
      <c r="AH235" s="308">
        <f t="shared" si="30"/>
      </c>
    </row>
    <row r="236" spans="33:34" ht="13.5">
      <c r="AG236" s="309">
        <f t="shared" si="29"/>
      </c>
      <c r="AH236" s="308">
        <f t="shared" si="30"/>
      </c>
    </row>
    <row r="237" spans="33:34" ht="13.5">
      <c r="AG237" s="309">
        <f t="shared" si="29"/>
      </c>
      <c r="AH237" s="308">
        <f t="shared" si="30"/>
      </c>
    </row>
    <row r="238" spans="33:34" ht="13.5">
      <c r="AG238" s="309">
        <f t="shared" si="29"/>
      </c>
      <c r="AH238" s="308">
        <f t="shared" si="30"/>
      </c>
    </row>
    <row r="239" spans="33:34" ht="13.5">
      <c r="AG239" s="309">
        <f t="shared" si="29"/>
      </c>
      <c r="AH239" s="308">
        <f t="shared" si="30"/>
      </c>
    </row>
    <row r="240" spans="33:34" ht="13.5">
      <c r="AG240" s="309">
        <f t="shared" si="29"/>
      </c>
      <c r="AH240" s="308">
        <f t="shared" si="30"/>
      </c>
    </row>
    <row r="241" spans="33:34" ht="13.5">
      <c r="AG241" s="309">
        <f t="shared" si="29"/>
      </c>
      <c r="AH241" s="308">
        <f t="shared" si="30"/>
      </c>
    </row>
    <row r="242" spans="33:34" ht="13.5">
      <c r="AG242" s="309">
        <f t="shared" si="29"/>
      </c>
      <c r="AH242" s="308">
        <f t="shared" si="30"/>
      </c>
    </row>
    <row r="243" spans="33:34" ht="13.5">
      <c r="AG243" s="309">
        <f t="shared" si="29"/>
      </c>
      <c r="AH243" s="308">
        <f t="shared" si="30"/>
      </c>
    </row>
    <row r="244" spans="33:34" ht="13.5">
      <c r="AG244" s="309">
        <f t="shared" si="29"/>
      </c>
      <c r="AH244" s="308">
        <f t="shared" si="30"/>
      </c>
    </row>
    <row r="245" spans="33:34" ht="13.5">
      <c r="AG245" s="309">
        <f t="shared" si="29"/>
      </c>
      <c r="AH245" s="308">
        <f t="shared" si="30"/>
      </c>
    </row>
  </sheetData>
  <sheetProtection/>
  <mergeCells count="30">
    <mergeCell ref="F53:K53"/>
    <mergeCell ref="P53:U53"/>
    <mergeCell ref="P51:U51"/>
    <mergeCell ref="F48:K48"/>
    <mergeCell ref="Z46:AE46"/>
    <mergeCell ref="F47:K47"/>
    <mergeCell ref="P47:U47"/>
    <mergeCell ref="Z47:AE47"/>
    <mergeCell ref="F46:K46"/>
    <mergeCell ref="P46:U46"/>
    <mergeCell ref="Z50:AE50"/>
    <mergeCell ref="F51:K51"/>
    <mergeCell ref="F50:K50"/>
    <mergeCell ref="P50:U50"/>
    <mergeCell ref="Z51:AE51"/>
    <mergeCell ref="Z48:AE48"/>
    <mergeCell ref="F49:K49"/>
    <mergeCell ref="P49:U49"/>
    <mergeCell ref="Z49:AE49"/>
    <mergeCell ref="P48:U48"/>
    <mergeCell ref="F55:K55"/>
    <mergeCell ref="P55:U55"/>
    <mergeCell ref="Z55:AE55"/>
    <mergeCell ref="F52:K52"/>
    <mergeCell ref="P52:U52"/>
    <mergeCell ref="Z52:AE52"/>
    <mergeCell ref="F54:K54"/>
    <mergeCell ref="P54:U54"/>
    <mergeCell ref="Z53:AE53"/>
    <mergeCell ref="Z54:AE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AM116"/>
  <sheetViews>
    <sheetView zoomScalePageLayoutView="0" workbookViewId="0" topLeftCell="S44">
      <selection activeCell="AE65" sqref="AE65"/>
    </sheetView>
  </sheetViews>
  <sheetFormatPr defaultColWidth="9.00390625" defaultRowHeight="13.5"/>
  <cols>
    <col min="27" max="27" width="6.00390625" style="0" bestFit="1" customWidth="1"/>
    <col min="29" max="30" width="6.00390625" style="0" bestFit="1" customWidth="1"/>
    <col min="31" max="31" width="7.375" style="0" customWidth="1"/>
    <col min="33" max="38" width="6.625" style="204" customWidth="1"/>
  </cols>
  <sheetData>
    <row r="1" ht="13.5">
      <c r="Z1">
        <v>21</v>
      </c>
    </row>
    <row r="2" ht="13.5">
      <c r="Z2">
        <v>62</v>
      </c>
    </row>
    <row r="3" spans="1:38" ht="13.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AA3" s="200"/>
      <c r="AB3" s="198"/>
      <c r="AC3" s="200"/>
      <c r="AD3" s="200"/>
      <c r="AG3" s="635" t="s">
        <v>57</v>
      </c>
      <c r="AH3" s="636"/>
      <c r="AI3" s="635" t="s">
        <v>58</v>
      </c>
      <c r="AJ3" s="636"/>
      <c r="AK3" s="635" t="s">
        <v>59</v>
      </c>
      <c r="AL3" s="636"/>
    </row>
    <row r="4" spans="2:39" ht="13.5">
      <c r="B4">
        <v>5</v>
      </c>
      <c r="C4" s="198" t="s">
        <v>202</v>
      </c>
      <c r="D4" s="203" t="s">
        <v>112</v>
      </c>
      <c r="E4" s="203" t="s">
        <v>113</v>
      </c>
      <c r="F4" s="203" t="s">
        <v>209</v>
      </c>
      <c r="G4" s="203" t="s">
        <v>114</v>
      </c>
      <c r="H4" s="203" t="s">
        <v>210</v>
      </c>
      <c r="I4" s="203" t="s">
        <v>115</v>
      </c>
      <c r="J4" s="203" t="s">
        <v>211</v>
      </c>
      <c r="K4" s="203" t="s">
        <v>116</v>
      </c>
      <c r="L4" s="203" t="s">
        <v>117</v>
      </c>
      <c r="M4" s="203" t="s">
        <v>212</v>
      </c>
      <c r="N4" s="203"/>
      <c r="O4" s="203"/>
      <c r="P4" s="203"/>
      <c r="Q4" s="203"/>
      <c r="R4" s="203"/>
      <c r="Z4" s="66"/>
      <c r="AA4" s="203" t="s">
        <v>112</v>
      </c>
      <c r="AB4" s="266"/>
      <c r="AC4" s="203" t="s">
        <v>112</v>
      </c>
      <c r="AD4" s="203" t="s">
        <v>118</v>
      </c>
      <c r="AE4" s="203" t="s">
        <v>124</v>
      </c>
      <c r="AG4" s="205" t="str">
        <f>LEFT(AC4,2)</f>
        <v>A1</v>
      </c>
      <c r="AH4" s="206" t="str">
        <f>RIGHT(AC4,2)</f>
        <v>A2</v>
      </c>
      <c r="AI4" s="205" t="str">
        <f>LEFT(AD4,2)</f>
        <v>B1</v>
      </c>
      <c r="AJ4" s="206" t="str">
        <f>RIGHT(AD4,2)</f>
        <v>B2</v>
      </c>
      <c r="AK4" s="205" t="str">
        <f>LEFT(AE4,2)</f>
        <v>C1</v>
      </c>
      <c r="AL4" s="206" t="str">
        <f>RIGHT(AE4,2)</f>
        <v>C2</v>
      </c>
      <c r="AM4">
        <v>1</v>
      </c>
    </row>
    <row r="5" spans="2:39" ht="13.5">
      <c r="B5">
        <v>5</v>
      </c>
      <c r="C5" s="198" t="s">
        <v>203</v>
      </c>
      <c r="D5" s="203" t="s">
        <v>118</v>
      </c>
      <c r="E5" s="203" t="s">
        <v>119</v>
      </c>
      <c r="F5" s="203" t="s">
        <v>213</v>
      </c>
      <c r="G5" s="203" t="s">
        <v>120</v>
      </c>
      <c r="H5" s="203" t="s">
        <v>214</v>
      </c>
      <c r="I5" s="203" t="s">
        <v>121</v>
      </c>
      <c r="J5" s="203" t="s">
        <v>215</v>
      </c>
      <c r="K5" s="203" t="s">
        <v>122</v>
      </c>
      <c r="L5" s="203" t="s">
        <v>123</v>
      </c>
      <c r="M5" s="203" t="s">
        <v>216</v>
      </c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66"/>
      <c r="AA5" s="203" t="s">
        <v>118</v>
      </c>
      <c r="AB5" s="266"/>
      <c r="AC5" s="203" t="s">
        <v>96</v>
      </c>
      <c r="AD5" s="203" t="s">
        <v>86</v>
      </c>
      <c r="AE5" s="203" t="s">
        <v>130</v>
      </c>
      <c r="AF5" s="66"/>
      <c r="AG5" s="207" t="str">
        <f aca="true" t="shared" si="0" ref="AG5:AG37">LEFT(AC5,2)</f>
        <v>E1</v>
      </c>
      <c r="AH5" s="208" t="str">
        <f aca="true" t="shared" si="1" ref="AH5:AH37">RIGHT(AC5,2)</f>
        <v>E2</v>
      </c>
      <c r="AI5" s="207" t="str">
        <f aca="true" t="shared" si="2" ref="AI5:AI37">LEFT(AD5,2)</f>
        <v>F1</v>
      </c>
      <c r="AJ5" s="208" t="str">
        <f aca="true" t="shared" si="3" ref="AJ5:AJ37">RIGHT(AD5,2)</f>
        <v>F2</v>
      </c>
      <c r="AK5" s="207" t="str">
        <f aca="true" t="shared" si="4" ref="AK5:AK37">LEFT(AE5,2)</f>
        <v>D1</v>
      </c>
      <c r="AL5" s="208" t="str">
        <f aca="true" t="shared" si="5" ref="AL5:AL37">RIGHT(AE5,2)</f>
        <v>D2</v>
      </c>
      <c r="AM5">
        <v>2</v>
      </c>
    </row>
    <row r="6" spans="2:39" ht="13.5">
      <c r="B6">
        <v>5</v>
      </c>
      <c r="C6" s="198" t="s">
        <v>204</v>
      </c>
      <c r="D6" s="203" t="s">
        <v>124</v>
      </c>
      <c r="E6" s="203" t="s">
        <v>125</v>
      </c>
      <c r="F6" s="203" t="s">
        <v>217</v>
      </c>
      <c r="G6" s="203" t="s">
        <v>126</v>
      </c>
      <c r="H6" s="203" t="s">
        <v>218</v>
      </c>
      <c r="I6" s="203" t="s">
        <v>127</v>
      </c>
      <c r="J6" s="203" t="s">
        <v>219</v>
      </c>
      <c r="K6" s="203" t="s">
        <v>128</v>
      </c>
      <c r="L6" s="203" t="s">
        <v>129</v>
      </c>
      <c r="M6" s="203" t="s">
        <v>220</v>
      </c>
      <c r="Z6" s="66"/>
      <c r="AA6" s="203" t="s">
        <v>124</v>
      </c>
      <c r="AB6" s="266"/>
      <c r="AC6" s="203" t="s">
        <v>106</v>
      </c>
      <c r="AD6" s="203" t="s">
        <v>113</v>
      </c>
      <c r="AE6" s="203" t="s">
        <v>119</v>
      </c>
      <c r="AG6" s="207" t="str">
        <f t="shared" si="0"/>
        <v>G1</v>
      </c>
      <c r="AH6" s="208" t="str">
        <f t="shared" si="1"/>
        <v>G2</v>
      </c>
      <c r="AI6" s="207" t="str">
        <f t="shared" si="2"/>
        <v>A3</v>
      </c>
      <c r="AJ6" s="208" t="str">
        <f t="shared" si="3"/>
        <v>A4</v>
      </c>
      <c r="AK6" s="207" t="str">
        <f t="shared" si="4"/>
        <v>B3</v>
      </c>
      <c r="AL6" s="208" t="str">
        <f t="shared" si="5"/>
        <v>B4</v>
      </c>
      <c r="AM6">
        <v>3</v>
      </c>
    </row>
    <row r="7" spans="2:39" ht="13.5">
      <c r="B7">
        <v>5</v>
      </c>
      <c r="C7" s="198" t="s">
        <v>206</v>
      </c>
      <c r="D7" s="203" t="s">
        <v>96</v>
      </c>
      <c r="E7" s="203" t="s">
        <v>97</v>
      </c>
      <c r="F7" s="203" t="s">
        <v>98</v>
      </c>
      <c r="G7" s="203" t="s">
        <v>99</v>
      </c>
      <c r="H7" s="203" t="s">
        <v>100</v>
      </c>
      <c r="I7" s="203" t="s">
        <v>101</v>
      </c>
      <c r="J7" s="203" t="s">
        <v>102</v>
      </c>
      <c r="K7" s="203" t="s">
        <v>103</v>
      </c>
      <c r="L7" s="203" t="s">
        <v>104</v>
      </c>
      <c r="M7" s="203" t="s">
        <v>105</v>
      </c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Z7" s="66"/>
      <c r="AA7" s="203" t="s">
        <v>96</v>
      </c>
      <c r="AB7" s="266"/>
      <c r="AC7" s="203" t="s">
        <v>125</v>
      </c>
      <c r="AD7" s="203" t="s">
        <v>97</v>
      </c>
      <c r="AE7" s="203" t="s">
        <v>87</v>
      </c>
      <c r="AG7" s="207" t="str">
        <f t="shared" si="0"/>
        <v>C3</v>
      </c>
      <c r="AH7" s="208" t="str">
        <f t="shared" si="1"/>
        <v>C4</v>
      </c>
      <c r="AI7" s="207" t="str">
        <f t="shared" si="2"/>
        <v>E3</v>
      </c>
      <c r="AJ7" s="208" t="str">
        <f t="shared" si="3"/>
        <v>E4</v>
      </c>
      <c r="AK7" s="207" t="str">
        <f t="shared" si="4"/>
        <v>F3</v>
      </c>
      <c r="AL7" s="208" t="str">
        <f t="shared" si="5"/>
        <v>F4</v>
      </c>
      <c r="AM7">
        <v>4</v>
      </c>
    </row>
    <row r="8" spans="2:39" ht="13.5">
      <c r="B8">
        <v>5</v>
      </c>
      <c r="C8" s="198" t="s">
        <v>207</v>
      </c>
      <c r="D8" s="203" t="s">
        <v>86</v>
      </c>
      <c r="E8" s="203" t="s">
        <v>87</v>
      </c>
      <c r="F8" s="203" t="s">
        <v>91</v>
      </c>
      <c r="G8" s="203" t="s">
        <v>95</v>
      </c>
      <c r="H8" s="203" t="s">
        <v>94</v>
      </c>
      <c r="I8" s="203" t="s">
        <v>92</v>
      </c>
      <c r="J8" s="203" t="s">
        <v>93</v>
      </c>
      <c r="K8" s="203" t="s">
        <v>88</v>
      </c>
      <c r="L8" s="203" t="s">
        <v>89</v>
      </c>
      <c r="M8" s="203" t="s">
        <v>90</v>
      </c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Z8" s="66"/>
      <c r="AA8" s="203" t="s">
        <v>86</v>
      </c>
      <c r="AB8" s="266"/>
      <c r="AC8" s="203" t="s">
        <v>131</v>
      </c>
      <c r="AD8" s="203" t="s">
        <v>107</v>
      </c>
      <c r="AE8" s="203" t="s">
        <v>209</v>
      </c>
      <c r="AG8" s="207" t="str">
        <f t="shared" si="0"/>
        <v>D3</v>
      </c>
      <c r="AH8" s="208" t="str">
        <f t="shared" si="1"/>
        <v>D4</v>
      </c>
      <c r="AI8" s="207" t="str">
        <f t="shared" si="2"/>
        <v>G3</v>
      </c>
      <c r="AJ8" s="208" t="str">
        <f t="shared" si="3"/>
        <v>G4</v>
      </c>
      <c r="AK8" s="207" t="str">
        <f t="shared" si="4"/>
        <v>A1</v>
      </c>
      <c r="AL8" s="208" t="str">
        <f t="shared" si="5"/>
        <v>A5</v>
      </c>
      <c r="AM8">
        <v>5</v>
      </c>
    </row>
    <row r="9" spans="2:39" ht="13.5">
      <c r="B9">
        <v>4</v>
      </c>
      <c r="C9" s="198" t="s">
        <v>205</v>
      </c>
      <c r="D9" s="203" t="s">
        <v>130</v>
      </c>
      <c r="E9" s="203" t="s">
        <v>131</v>
      </c>
      <c r="F9" s="203" t="s">
        <v>132</v>
      </c>
      <c r="G9" s="203" t="s">
        <v>133</v>
      </c>
      <c r="H9" s="203" t="s">
        <v>134</v>
      </c>
      <c r="I9" s="203" t="s">
        <v>135</v>
      </c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Z9" s="66"/>
      <c r="AA9" s="203" t="s">
        <v>130</v>
      </c>
      <c r="AB9" s="266"/>
      <c r="AC9" s="203" t="s">
        <v>213</v>
      </c>
      <c r="AD9" s="203" t="s">
        <v>217</v>
      </c>
      <c r="AE9" s="203" t="s">
        <v>98</v>
      </c>
      <c r="AG9" s="207" t="str">
        <f t="shared" si="0"/>
        <v>B1</v>
      </c>
      <c r="AH9" s="208" t="str">
        <f t="shared" si="1"/>
        <v>B5</v>
      </c>
      <c r="AI9" s="207" t="str">
        <f t="shared" si="2"/>
        <v>C1</v>
      </c>
      <c r="AJ9" s="208" t="str">
        <f t="shared" si="3"/>
        <v>C5</v>
      </c>
      <c r="AK9" s="207" t="str">
        <f t="shared" si="4"/>
        <v>E1</v>
      </c>
      <c r="AL9" s="208" t="str">
        <f t="shared" si="5"/>
        <v>E5</v>
      </c>
      <c r="AM9">
        <v>6</v>
      </c>
    </row>
    <row r="10" spans="2:39" ht="13.5">
      <c r="B10">
        <v>4</v>
      </c>
      <c r="C10" s="198" t="s">
        <v>208</v>
      </c>
      <c r="D10" s="203" t="s">
        <v>106</v>
      </c>
      <c r="E10" s="203" t="s">
        <v>107</v>
      </c>
      <c r="F10" s="203" t="s">
        <v>108</v>
      </c>
      <c r="G10" s="203" t="s">
        <v>109</v>
      </c>
      <c r="H10" s="203" t="s">
        <v>110</v>
      </c>
      <c r="I10" s="203" t="s">
        <v>111</v>
      </c>
      <c r="J10" s="203"/>
      <c r="K10" s="203"/>
      <c r="L10" s="203"/>
      <c r="M10" s="203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Z10" s="66"/>
      <c r="AA10" s="203" t="s">
        <v>106</v>
      </c>
      <c r="AB10" s="266"/>
      <c r="AC10" s="203" t="s">
        <v>91</v>
      </c>
      <c r="AD10" s="203" t="s">
        <v>132</v>
      </c>
      <c r="AE10" s="203" t="s">
        <v>108</v>
      </c>
      <c r="AG10" s="207" t="str">
        <f t="shared" si="0"/>
        <v>F1</v>
      </c>
      <c r="AH10" s="208" t="str">
        <f t="shared" si="1"/>
        <v>F5</v>
      </c>
      <c r="AI10" s="207" t="str">
        <f t="shared" si="2"/>
        <v>D2</v>
      </c>
      <c r="AJ10" s="208" t="str">
        <f t="shared" si="3"/>
        <v>D3</v>
      </c>
      <c r="AK10" s="207" t="str">
        <f t="shared" si="4"/>
        <v>G2</v>
      </c>
      <c r="AL10" s="208" t="str">
        <f t="shared" si="5"/>
        <v>G3</v>
      </c>
      <c r="AM10">
        <v>7</v>
      </c>
    </row>
    <row r="11" spans="3:39" ht="13.5">
      <c r="C11" s="198"/>
      <c r="D11" s="203"/>
      <c r="E11" s="203"/>
      <c r="F11" s="203"/>
      <c r="G11" s="203"/>
      <c r="H11" s="203"/>
      <c r="I11" s="203"/>
      <c r="Z11" s="66"/>
      <c r="AA11" s="203" t="s">
        <v>113</v>
      </c>
      <c r="AB11" s="266"/>
      <c r="AC11" s="203" t="s">
        <v>114</v>
      </c>
      <c r="AD11" s="203" t="s">
        <v>120</v>
      </c>
      <c r="AE11" s="203" t="s">
        <v>126</v>
      </c>
      <c r="AG11" s="207" t="str">
        <f t="shared" si="0"/>
        <v>A2</v>
      </c>
      <c r="AH11" s="208" t="str">
        <f t="shared" si="1"/>
        <v>A3</v>
      </c>
      <c r="AI11" s="207" t="str">
        <f t="shared" si="2"/>
        <v>B2</v>
      </c>
      <c r="AJ11" s="208" t="str">
        <f t="shared" si="3"/>
        <v>B3</v>
      </c>
      <c r="AK11" s="207" t="str">
        <f t="shared" si="4"/>
        <v>C2</v>
      </c>
      <c r="AL11" s="208" t="str">
        <f t="shared" si="5"/>
        <v>C3</v>
      </c>
      <c r="AM11">
        <v>8</v>
      </c>
    </row>
    <row r="12" spans="3:39" ht="13.5">
      <c r="C12" s="198"/>
      <c r="D12" s="203"/>
      <c r="E12" s="203"/>
      <c r="F12" s="203"/>
      <c r="G12" s="203"/>
      <c r="H12" s="203"/>
      <c r="I12" s="203"/>
      <c r="Z12" s="66"/>
      <c r="AA12" s="203" t="s">
        <v>119</v>
      </c>
      <c r="AB12" s="266"/>
      <c r="AC12" s="203" t="s">
        <v>99</v>
      </c>
      <c r="AD12" s="203" t="s">
        <v>95</v>
      </c>
      <c r="AE12" s="203" t="s">
        <v>133</v>
      </c>
      <c r="AG12" s="207" t="str">
        <f t="shared" si="0"/>
        <v>E2</v>
      </c>
      <c r="AH12" s="208" t="str">
        <f t="shared" si="1"/>
        <v>E3</v>
      </c>
      <c r="AI12" s="207" t="str">
        <f t="shared" si="2"/>
        <v>F2</v>
      </c>
      <c r="AJ12" s="208" t="str">
        <f t="shared" si="3"/>
        <v>F3</v>
      </c>
      <c r="AK12" s="207" t="str">
        <f t="shared" si="4"/>
        <v>D1</v>
      </c>
      <c r="AL12" s="208" t="str">
        <f t="shared" si="5"/>
        <v>D4</v>
      </c>
      <c r="AM12">
        <v>9</v>
      </c>
    </row>
    <row r="13" spans="26:39" ht="13.5">
      <c r="Z13" s="66"/>
      <c r="AA13" s="203" t="s">
        <v>125</v>
      </c>
      <c r="AB13" s="266"/>
      <c r="AC13" s="203" t="s">
        <v>109</v>
      </c>
      <c r="AD13" s="203" t="s">
        <v>210</v>
      </c>
      <c r="AE13" s="203" t="s">
        <v>214</v>
      </c>
      <c r="AG13" s="207" t="str">
        <f t="shared" si="0"/>
        <v>G1</v>
      </c>
      <c r="AH13" s="208" t="str">
        <f t="shared" si="1"/>
        <v>G4</v>
      </c>
      <c r="AI13" s="207" t="str">
        <f t="shared" si="2"/>
        <v>A4</v>
      </c>
      <c r="AJ13" s="208" t="str">
        <f t="shared" si="3"/>
        <v>A5</v>
      </c>
      <c r="AK13" s="207" t="str">
        <f t="shared" si="4"/>
        <v>B4</v>
      </c>
      <c r="AL13" s="208" t="str">
        <f t="shared" si="5"/>
        <v>B5</v>
      </c>
      <c r="AM13">
        <v>10</v>
      </c>
    </row>
    <row r="14" spans="26:39" ht="13.5">
      <c r="Z14" s="66"/>
      <c r="AA14" s="203" t="s">
        <v>97</v>
      </c>
      <c r="AB14" s="266"/>
      <c r="AC14" s="203" t="s">
        <v>218</v>
      </c>
      <c r="AD14" s="203" t="s">
        <v>100</v>
      </c>
      <c r="AE14" s="203" t="s">
        <v>94</v>
      </c>
      <c r="AG14" s="207" t="str">
        <f t="shared" si="0"/>
        <v>C4</v>
      </c>
      <c r="AH14" s="208" t="str">
        <f t="shared" si="1"/>
        <v>C5</v>
      </c>
      <c r="AI14" s="207" t="str">
        <f t="shared" si="2"/>
        <v>E4</v>
      </c>
      <c r="AJ14" s="208" t="str">
        <f t="shared" si="3"/>
        <v>E5</v>
      </c>
      <c r="AK14" s="207" t="str">
        <f t="shared" si="4"/>
        <v>F4</v>
      </c>
      <c r="AL14" s="208" t="str">
        <f t="shared" si="5"/>
        <v>F5</v>
      </c>
      <c r="AM14">
        <v>11</v>
      </c>
    </row>
    <row r="15" spans="26:39" ht="13.5">
      <c r="Z15" s="66"/>
      <c r="AA15" s="203" t="s">
        <v>87</v>
      </c>
      <c r="AB15" s="266"/>
      <c r="AC15" s="203" t="s">
        <v>134</v>
      </c>
      <c r="AD15" s="203" t="s">
        <v>110</v>
      </c>
      <c r="AE15" s="203" t="s">
        <v>115</v>
      </c>
      <c r="AG15" s="207" t="str">
        <f t="shared" si="0"/>
        <v>D1</v>
      </c>
      <c r="AH15" s="208" t="str">
        <f t="shared" si="1"/>
        <v>D3</v>
      </c>
      <c r="AI15" s="207" t="str">
        <f t="shared" si="2"/>
        <v>G1</v>
      </c>
      <c r="AJ15" s="208" t="str">
        <f t="shared" si="3"/>
        <v>G3</v>
      </c>
      <c r="AK15" s="207" t="str">
        <f t="shared" si="4"/>
        <v>A1</v>
      </c>
      <c r="AL15" s="208" t="str">
        <f t="shared" si="5"/>
        <v>A4</v>
      </c>
      <c r="AM15">
        <v>12</v>
      </c>
    </row>
    <row r="16" spans="26:39" ht="13.5">
      <c r="Z16" s="66"/>
      <c r="AA16" s="203" t="s">
        <v>131</v>
      </c>
      <c r="AB16" s="266"/>
      <c r="AC16" s="203" t="s">
        <v>121</v>
      </c>
      <c r="AD16" s="203" t="s">
        <v>127</v>
      </c>
      <c r="AE16" s="203" t="s">
        <v>101</v>
      </c>
      <c r="AG16" s="207" t="str">
        <f t="shared" si="0"/>
        <v>B1</v>
      </c>
      <c r="AH16" s="208" t="str">
        <f t="shared" si="1"/>
        <v>B4</v>
      </c>
      <c r="AI16" s="207" t="str">
        <f t="shared" si="2"/>
        <v>C1</v>
      </c>
      <c r="AJ16" s="208" t="str">
        <f t="shared" si="3"/>
        <v>C4</v>
      </c>
      <c r="AK16" s="207" t="str">
        <f t="shared" si="4"/>
        <v>E1</v>
      </c>
      <c r="AL16" s="208" t="str">
        <f t="shared" si="5"/>
        <v>E4</v>
      </c>
      <c r="AM16">
        <v>13</v>
      </c>
    </row>
    <row r="17" spans="26:39" ht="13.5">
      <c r="Z17" s="66"/>
      <c r="AA17" s="203" t="s">
        <v>107</v>
      </c>
      <c r="AB17" s="266"/>
      <c r="AC17" s="203" t="s">
        <v>92</v>
      </c>
      <c r="AD17" s="203" t="s">
        <v>135</v>
      </c>
      <c r="AE17" s="203" t="s">
        <v>111</v>
      </c>
      <c r="AG17" s="207" t="str">
        <f t="shared" si="0"/>
        <v>F1</v>
      </c>
      <c r="AH17" s="208" t="str">
        <f t="shared" si="1"/>
        <v>F4</v>
      </c>
      <c r="AI17" s="207" t="str">
        <f t="shared" si="2"/>
        <v>D2</v>
      </c>
      <c r="AJ17" s="208" t="str">
        <f t="shared" si="3"/>
        <v>D4</v>
      </c>
      <c r="AK17" s="207" t="str">
        <f t="shared" si="4"/>
        <v>G2</v>
      </c>
      <c r="AL17" s="208" t="str">
        <f t="shared" si="5"/>
        <v>G4</v>
      </c>
      <c r="AM17">
        <v>14</v>
      </c>
    </row>
    <row r="18" spans="26:39" ht="13.5">
      <c r="Z18" s="66"/>
      <c r="AA18" s="203" t="s">
        <v>209</v>
      </c>
      <c r="AB18" s="266"/>
      <c r="AC18" s="203" t="s">
        <v>211</v>
      </c>
      <c r="AD18" s="203" t="s">
        <v>215</v>
      </c>
      <c r="AE18" s="203" t="s">
        <v>219</v>
      </c>
      <c r="AG18" s="207" t="str">
        <f t="shared" si="0"/>
        <v>A2</v>
      </c>
      <c r="AH18" s="208" t="str">
        <f t="shared" si="1"/>
        <v>A5</v>
      </c>
      <c r="AI18" s="207" t="str">
        <f t="shared" si="2"/>
        <v>B2</v>
      </c>
      <c r="AJ18" s="208" t="str">
        <f t="shared" si="3"/>
        <v>B5</v>
      </c>
      <c r="AK18" s="207" t="str">
        <f t="shared" si="4"/>
        <v>C2</v>
      </c>
      <c r="AL18" s="208" t="str">
        <f t="shared" si="5"/>
        <v>C5</v>
      </c>
      <c r="AM18">
        <v>15</v>
      </c>
    </row>
    <row r="19" spans="26:39" ht="13.5">
      <c r="Z19" s="66"/>
      <c r="AA19" s="203" t="s">
        <v>213</v>
      </c>
      <c r="AB19" s="266"/>
      <c r="AC19" s="203" t="s">
        <v>102</v>
      </c>
      <c r="AD19" s="203" t="s">
        <v>93</v>
      </c>
      <c r="AE19" s="203" t="s">
        <v>116</v>
      </c>
      <c r="AG19" s="207" t="str">
        <f t="shared" si="0"/>
        <v>E2</v>
      </c>
      <c r="AH19" s="208" t="str">
        <f t="shared" si="1"/>
        <v>E5</v>
      </c>
      <c r="AI19" s="207" t="str">
        <f t="shared" si="2"/>
        <v>F2</v>
      </c>
      <c r="AJ19" s="208" t="str">
        <f t="shared" si="3"/>
        <v>F5</v>
      </c>
      <c r="AK19" s="207" t="str">
        <f t="shared" si="4"/>
        <v>A1</v>
      </c>
      <c r="AL19" s="208" t="str">
        <f t="shared" si="5"/>
        <v>A3</v>
      </c>
      <c r="AM19">
        <v>16</v>
      </c>
    </row>
    <row r="20" spans="26:39" ht="13.5">
      <c r="Z20" s="66"/>
      <c r="AA20" s="203" t="s">
        <v>217</v>
      </c>
      <c r="AB20" s="67"/>
      <c r="AC20" s="203" t="s">
        <v>122</v>
      </c>
      <c r="AD20" s="203" t="s">
        <v>128</v>
      </c>
      <c r="AE20" s="203" t="s">
        <v>103</v>
      </c>
      <c r="AG20" s="207" t="str">
        <f t="shared" si="0"/>
        <v>B1</v>
      </c>
      <c r="AH20" s="208" t="str">
        <f t="shared" si="1"/>
        <v>B3</v>
      </c>
      <c r="AI20" s="207" t="str">
        <f t="shared" si="2"/>
        <v>C1</v>
      </c>
      <c r="AJ20" s="208" t="str">
        <f t="shared" si="3"/>
        <v>C3</v>
      </c>
      <c r="AK20" s="207" t="str">
        <f t="shared" si="4"/>
        <v>E1</v>
      </c>
      <c r="AL20" s="208" t="str">
        <f t="shared" si="5"/>
        <v>E3</v>
      </c>
      <c r="AM20">
        <v>17</v>
      </c>
    </row>
    <row r="21" spans="26:39" ht="13.5">
      <c r="Z21" s="66"/>
      <c r="AA21" s="203" t="s">
        <v>98</v>
      </c>
      <c r="AB21" s="67"/>
      <c r="AC21" s="203" t="s">
        <v>88</v>
      </c>
      <c r="AD21" s="203" t="s">
        <v>117</v>
      </c>
      <c r="AE21" s="203" t="s">
        <v>123</v>
      </c>
      <c r="AG21" s="207" t="str">
        <f t="shared" si="0"/>
        <v>F1</v>
      </c>
      <c r="AH21" s="208" t="str">
        <f t="shared" si="1"/>
        <v>F3</v>
      </c>
      <c r="AI21" s="207" t="str">
        <f t="shared" si="2"/>
        <v>A2</v>
      </c>
      <c r="AJ21" s="208" t="str">
        <f t="shared" si="3"/>
        <v>A4</v>
      </c>
      <c r="AK21" s="207" t="str">
        <f t="shared" si="4"/>
        <v>B2</v>
      </c>
      <c r="AL21" s="208" t="str">
        <f t="shared" si="5"/>
        <v>B4</v>
      </c>
      <c r="AM21">
        <v>18</v>
      </c>
    </row>
    <row r="22" spans="26:39" ht="13.5">
      <c r="Z22" s="66"/>
      <c r="AA22" s="203" t="s">
        <v>91</v>
      </c>
      <c r="AB22" s="67"/>
      <c r="AC22" s="203" t="s">
        <v>129</v>
      </c>
      <c r="AD22" s="203" t="s">
        <v>104</v>
      </c>
      <c r="AE22" s="203" t="s">
        <v>89</v>
      </c>
      <c r="AG22" s="207" t="str">
        <f t="shared" si="0"/>
        <v>C2</v>
      </c>
      <c r="AH22" s="208" t="str">
        <f t="shared" si="1"/>
        <v>C4</v>
      </c>
      <c r="AI22" s="207" t="str">
        <f t="shared" si="2"/>
        <v>E2</v>
      </c>
      <c r="AJ22" s="208" t="str">
        <f t="shared" si="3"/>
        <v>E4</v>
      </c>
      <c r="AK22" s="207" t="str">
        <f t="shared" si="4"/>
        <v>F2</v>
      </c>
      <c r="AL22" s="208" t="str">
        <f t="shared" si="5"/>
        <v>F4</v>
      </c>
      <c r="AM22">
        <v>19</v>
      </c>
    </row>
    <row r="23" spans="26:39" ht="13.5">
      <c r="Z23" s="66"/>
      <c r="AA23" s="203" t="s">
        <v>132</v>
      </c>
      <c r="AB23" s="67"/>
      <c r="AC23" s="203" t="s">
        <v>212</v>
      </c>
      <c r="AD23" s="203" t="s">
        <v>216</v>
      </c>
      <c r="AE23" s="203" t="s">
        <v>220</v>
      </c>
      <c r="AG23" s="207" t="str">
        <f t="shared" si="0"/>
        <v>A3</v>
      </c>
      <c r="AH23" s="208" t="str">
        <f t="shared" si="1"/>
        <v>A5</v>
      </c>
      <c r="AI23" s="207" t="str">
        <f t="shared" si="2"/>
        <v>B3</v>
      </c>
      <c r="AJ23" s="208" t="str">
        <f t="shared" si="3"/>
        <v>B5</v>
      </c>
      <c r="AK23" s="207" t="str">
        <f t="shared" si="4"/>
        <v>C3</v>
      </c>
      <c r="AL23" s="208" t="str">
        <f t="shared" si="5"/>
        <v>C5</v>
      </c>
      <c r="AM23">
        <v>20</v>
      </c>
    </row>
    <row r="24" spans="26:39" ht="13.5">
      <c r="Z24" s="66"/>
      <c r="AA24" s="203" t="s">
        <v>108</v>
      </c>
      <c r="AB24" s="67"/>
      <c r="AC24" s="203" t="s">
        <v>105</v>
      </c>
      <c r="AD24" s="203" t="s">
        <v>90</v>
      </c>
      <c r="AG24" s="207" t="str">
        <f t="shared" si="0"/>
        <v>E3</v>
      </c>
      <c r="AH24" s="208" t="str">
        <f t="shared" si="1"/>
        <v>E5</v>
      </c>
      <c r="AI24" s="207" t="str">
        <f t="shared" si="2"/>
        <v>F3</v>
      </c>
      <c r="AJ24" s="208" t="str">
        <f t="shared" si="3"/>
        <v>F5</v>
      </c>
      <c r="AK24" s="207">
        <f t="shared" si="4"/>
      </c>
      <c r="AL24" s="208">
        <f t="shared" si="5"/>
      </c>
      <c r="AM24">
        <v>21</v>
      </c>
    </row>
    <row r="25" spans="26:39" ht="13.5">
      <c r="Z25" s="66"/>
      <c r="AA25" s="203" t="s">
        <v>114</v>
      </c>
      <c r="AB25" s="67"/>
      <c r="AC25" s="199"/>
      <c r="AE25" s="203"/>
      <c r="AG25" s="207">
        <f t="shared" si="0"/>
      </c>
      <c r="AH25" s="208">
        <f t="shared" si="1"/>
      </c>
      <c r="AI25" s="207">
        <f t="shared" si="2"/>
      </c>
      <c r="AJ25" s="208">
        <f t="shared" si="3"/>
      </c>
      <c r="AK25" s="207">
        <f t="shared" si="4"/>
      </c>
      <c r="AL25" s="208">
        <f t="shared" si="5"/>
      </c>
      <c r="AM25">
        <v>22</v>
      </c>
    </row>
    <row r="26" spans="26:39" ht="13.5">
      <c r="Z26" s="66"/>
      <c r="AA26" s="203" t="s">
        <v>120</v>
      </c>
      <c r="AB26" s="67"/>
      <c r="AC26" s="203"/>
      <c r="AD26" s="203"/>
      <c r="AE26" s="199"/>
      <c r="AG26" s="207">
        <f t="shared" si="0"/>
      </c>
      <c r="AH26" s="208">
        <f t="shared" si="1"/>
      </c>
      <c r="AI26" s="207">
        <f t="shared" si="2"/>
      </c>
      <c r="AJ26" s="208">
        <f t="shared" si="3"/>
      </c>
      <c r="AK26" s="207">
        <f t="shared" si="4"/>
      </c>
      <c r="AL26" s="208">
        <f t="shared" si="5"/>
      </c>
      <c r="AM26">
        <v>23</v>
      </c>
    </row>
    <row r="27" spans="4:39" ht="13.5">
      <c r="D27" s="197">
        <v>1</v>
      </c>
      <c r="E27" s="197">
        <v>2</v>
      </c>
      <c r="F27" s="197">
        <v>3</v>
      </c>
      <c r="G27" s="197">
        <v>4</v>
      </c>
      <c r="H27" s="197">
        <v>5</v>
      </c>
      <c r="I27" s="197">
        <v>6</v>
      </c>
      <c r="J27" s="197">
        <v>7</v>
      </c>
      <c r="K27" s="197">
        <v>8</v>
      </c>
      <c r="L27" s="197">
        <v>9</v>
      </c>
      <c r="M27" s="197">
        <v>10</v>
      </c>
      <c r="N27" s="197">
        <v>11</v>
      </c>
      <c r="O27" s="197">
        <v>12</v>
      </c>
      <c r="P27" s="197">
        <v>13</v>
      </c>
      <c r="Q27" s="197">
        <v>14</v>
      </c>
      <c r="R27" s="197">
        <v>15</v>
      </c>
      <c r="S27" s="197">
        <v>16</v>
      </c>
      <c r="T27" s="197">
        <v>17</v>
      </c>
      <c r="U27" s="197">
        <v>18</v>
      </c>
      <c r="V27" s="197">
        <v>19</v>
      </c>
      <c r="W27" s="197">
        <v>20</v>
      </c>
      <c r="X27" s="267" t="s">
        <v>70</v>
      </c>
      <c r="Z27" s="66"/>
      <c r="AA27" s="203" t="s">
        <v>126</v>
      </c>
      <c r="AB27" s="67"/>
      <c r="AG27" s="207">
        <f t="shared" si="0"/>
      </c>
      <c r="AH27" s="208">
        <f t="shared" si="1"/>
      </c>
      <c r="AI27" s="207">
        <f t="shared" si="2"/>
      </c>
      <c r="AJ27" s="208">
        <f t="shared" si="3"/>
      </c>
      <c r="AK27" s="207">
        <f t="shared" si="4"/>
      </c>
      <c r="AL27" s="208">
        <f t="shared" si="5"/>
      </c>
      <c r="AM27">
        <v>24</v>
      </c>
    </row>
    <row r="28" spans="1:39" ht="13.5">
      <c r="A28" s="202" t="s">
        <v>52</v>
      </c>
      <c r="C28" s="198" t="s">
        <v>81</v>
      </c>
      <c r="D28" s="203" t="str">
        <f>CONCATENATE(C28,1,C28,2)</f>
        <v>C1C2</v>
      </c>
      <c r="E28" s="203" t="str">
        <f>CONCATENATE(C28,3,C28,4)</f>
        <v>C3C4</v>
      </c>
      <c r="F28" s="203" t="str">
        <f>CONCATENATE(C28,5,C28,6)</f>
        <v>C5C6</v>
      </c>
      <c r="G28" s="203" t="str">
        <f>CONCATENATE(C28,1,C28,7)</f>
        <v>C1C7</v>
      </c>
      <c r="H28" s="203" t="str">
        <f>CONCATENATE(C28,2,C28,3)</f>
        <v>C2C3</v>
      </c>
      <c r="I28" s="203" t="str">
        <f>CONCATENATE(C28,4,C28,5)</f>
        <v>C4C5</v>
      </c>
      <c r="J28" s="203" t="str">
        <f>CONCATENATE(C28,6,C28,7)</f>
        <v>C6C7</v>
      </c>
      <c r="K28" s="203" t="str">
        <f>CONCATENATE(C28,1,C28,4)</f>
        <v>C1C4</v>
      </c>
      <c r="L28" s="203" t="str">
        <f>CONCATENATE(C28,2,C28,5)</f>
        <v>C2C5</v>
      </c>
      <c r="M28" s="203" t="str">
        <f>CONCATENATE(C28,3,C28,6)</f>
        <v>C3C6</v>
      </c>
      <c r="N28" s="203" t="str">
        <f>CONCATENATE(C28,4,C28,7)</f>
        <v>C4C7</v>
      </c>
      <c r="O28" s="203" t="str">
        <f>CONCATENATE(C28,1,C28,6)</f>
        <v>C1C6</v>
      </c>
      <c r="P28" s="203" t="str">
        <f>CONCATENATE(C28,5,C28,7)</f>
        <v>C5C7</v>
      </c>
      <c r="Q28" s="203" t="str">
        <f>CONCATENATE(C28,1,C28,3)</f>
        <v>C1C3</v>
      </c>
      <c r="R28" s="203" t="str">
        <f>CONCATENATE(C28,2,C28,4)</f>
        <v>C2C4</v>
      </c>
      <c r="S28" s="203" t="str">
        <f>CONCATENATE(C28,3,C28,5)</f>
        <v>C3C5</v>
      </c>
      <c r="T28" s="203" t="str">
        <f>CONCATENATE(C28,4,C28,6)</f>
        <v>C4C6</v>
      </c>
      <c r="U28" s="203" t="str">
        <f>CONCATENATE(C28,2,C28,7)</f>
        <v>C2C7</v>
      </c>
      <c r="V28" s="203" t="str">
        <f>CONCATENATE(C28,1,C28,5)</f>
        <v>C1C5</v>
      </c>
      <c r="W28" s="203" t="str">
        <f>CONCATENATE(C28,2,C28,6)</f>
        <v>C2C6</v>
      </c>
      <c r="X28" s="203" t="str">
        <f>CONCATENATE(C28,3,C28,7)</f>
        <v>C3C7</v>
      </c>
      <c r="Z28" s="66"/>
      <c r="AA28" s="203" t="s">
        <v>99</v>
      </c>
      <c r="AB28" s="67"/>
      <c r="AG28" s="207">
        <f t="shared" si="0"/>
      </c>
      <c r="AH28" s="208">
        <f t="shared" si="1"/>
      </c>
      <c r="AI28" s="207">
        <f t="shared" si="2"/>
      </c>
      <c r="AJ28" s="208">
        <f t="shared" si="3"/>
      </c>
      <c r="AK28" s="207">
        <f t="shared" si="4"/>
      </c>
      <c r="AL28" s="208">
        <f t="shared" si="5"/>
      </c>
      <c r="AM28">
        <v>25</v>
      </c>
    </row>
    <row r="29" spans="1:39" ht="13.5">
      <c r="A29" s="202" t="s">
        <v>53</v>
      </c>
      <c r="C29" s="198" t="s">
        <v>84</v>
      </c>
      <c r="D29" s="203" t="str">
        <f>CONCATENATE(C29,1,C29,2)</f>
        <v>F1F2</v>
      </c>
      <c r="E29" s="203" t="str">
        <f>CONCATENATE(C29,3,C29,4)</f>
        <v>F3F4</v>
      </c>
      <c r="F29" s="203" t="str">
        <f>CONCATENATE(C29,5,C29,6)</f>
        <v>F5F6</v>
      </c>
      <c r="G29" s="203" t="str">
        <f>CONCATENATE(C29,1,C29,3)</f>
        <v>F1F3</v>
      </c>
      <c r="H29" s="203" t="str">
        <f>CONCATENATE(C29,2,C29,4)</f>
        <v>F2F4</v>
      </c>
      <c r="I29" s="203" t="str">
        <f>CONCATENATE(C29,3,C29,5)</f>
        <v>F3F5</v>
      </c>
      <c r="J29" s="203" t="str">
        <f>CONCATENATE(C29,4,C29,6)</f>
        <v>F4F6</v>
      </c>
      <c r="K29" s="203" t="str">
        <f>CONCATENATE(C29,1,C29,5)</f>
        <v>F1F5</v>
      </c>
      <c r="L29" s="203" t="str">
        <f>CONCATENATE(C29,2,C29,6)</f>
        <v>F2F6</v>
      </c>
      <c r="M29" s="203" t="str">
        <f>CONCATENATE(C29,1,C29,4)</f>
        <v>F1F4</v>
      </c>
      <c r="N29" s="203" t="str">
        <f>CONCATENATE(C29,2,C29,5)</f>
        <v>F2F5</v>
      </c>
      <c r="O29" s="203" t="str">
        <f>CONCATENATE(C29,3,C29,6)</f>
        <v>F3F6</v>
      </c>
      <c r="P29" s="203" t="str">
        <f>CONCATENATE(C29,4,C29,5)</f>
        <v>F4F5</v>
      </c>
      <c r="Q29" s="203" t="str">
        <f>CONCATENATE(C29,2,C29,3)</f>
        <v>F2F3</v>
      </c>
      <c r="R29" s="203" t="str">
        <f>CONCATENATE(C29,1,C29,6)</f>
        <v>F1F6</v>
      </c>
      <c r="S29" s="203"/>
      <c r="T29" s="203"/>
      <c r="U29" s="203"/>
      <c r="V29" s="203"/>
      <c r="W29" s="203"/>
      <c r="X29" s="203"/>
      <c r="Z29" s="66"/>
      <c r="AA29" s="203" t="s">
        <v>95</v>
      </c>
      <c r="AB29" s="67"/>
      <c r="AG29" s="207">
        <f t="shared" si="0"/>
      </c>
      <c r="AH29" s="208">
        <f t="shared" si="1"/>
      </c>
      <c r="AI29" s="207">
        <f t="shared" si="2"/>
      </c>
      <c r="AJ29" s="208">
        <f t="shared" si="3"/>
      </c>
      <c r="AK29" s="207">
        <f t="shared" si="4"/>
      </c>
      <c r="AL29" s="208">
        <f t="shared" si="5"/>
      </c>
      <c r="AM29">
        <v>26</v>
      </c>
    </row>
    <row r="30" spans="1:39" ht="13.5">
      <c r="A30" s="202" t="s">
        <v>54</v>
      </c>
      <c r="C30" s="198" t="s">
        <v>207</v>
      </c>
      <c r="D30" s="203" t="str">
        <f>CONCATENATE(C30,1,C30,2)</f>
        <v>F1F2</v>
      </c>
      <c r="E30" s="203" t="str">
        <f>CONCATENATE(C30,3,C30,4)</f>
        <v>F3F4</v>
      </c>
      <c r="F30" s="203" t="str">
        <f>CONCATENATE(C30,1,C30,5)</f>
        <v>F1F5</v>
      </c>
      <c r="G30" s="203" t="str">
        <f>CONCATENATE(C30,2,C30,3)</f>
        <v>F2F3</v>
      </c>
      <c r="H30" s="203" t="str">
        <f>CONCATENATE(C30,4,C30,5)</f>
        <v>F4F5</v>
      </c>
      <c r="I30" s="203" t="str">
        <f>CONCATENATE(C30,1,C30,4)</f>
        <v>F1F4</v>
      </c>
      <c r="J30" s="203" t="str">
        <f>CONCATENATE(C30,2,C30,5)</f>
        <v>F2F5</v>
      </c>
      <c r="K30" s="203" t="str">
        <f>CONCATENATE(C30,1,C30,3)</f>
        <v>F1F3</v>
      </c>
      <c r="L30" s="203" t="str">
        <f>CONCATENATE(C30,2,C30,4)</f>
        <v>F2F4</v>
      </c>
      <c r="M30" s="203" t="str">
        <f>CONCATENATE(C30,3,C30,5)</f>
        <v>F3F5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Z30" s="66"/>
      <c r="AA30" s="203" t="s">
        <v>133</v>
      </c>
      <c r="AB30" s="67"/>
      <c r="AG30" s="207">
        <f t="shared" si="0"/>
      </c>
      <c r="AH30" s="208">
        <f t="shared" si="1"/>
      </c>
      <c r="AI30" s="207">
        <f t="shared" si="2"/>
      </c>
      <c r="AJ30" s="208">
        <f t="shared" si="3"/>
      </c>
      <c r="AK30" s="207">
        <f t="shared" si="4"/>
      </c>
      <c r="AL30" s="208">
        <f t="shared" si="5"/>
      </c>
      <c r="AM30">
        <v>27</v>
      </c>
    </row>
    <row r="31" spans="1:39" ht="13.5">
      <c r="A31" s="202" t="s">
        <v>55</v>
      </c>
      <c r="C31" s="198" t="s">
        <v>208</v>
      </c>
      <c r="D31" s="203" t="str">
        <f>CONCATENATE(C31,1,C31,2)</f>
        <v>G1G2</v>
      </c>
      <c r="E31" s="203" t="str">
        <f>CONCATENATE(C31,3,C31,4)</f>
        <v>G3G4</v>
      </c>
      <c r="F31" s="203" t="str">
        <f>CONCATENATE(C31,2,C31,3)</f>
        <v>G2G3</v>
      </c>
      <c r="G31" s="203" t="str">
        <f>CONCATENATE(C31,1,C31,4)</f>
        <v>G1G4</v>
      </c>
      <c r="H31" s="203" t="str">
        <f>CONCATENATE(C31,1,C31,3)</f>
        <v>G1G3</v>
      </c>
      <c r="I31" s="203" t="str">
        <f>CONCATENATE(C31,2,C31,4)</f>
        <v>G2G4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Z31" s="66"/>
      <c r="AA31" s="203" t="s">
        <v>109</v>
      </c>
      <c r="AB31" s="67"/>
      <c r="AG31" s="207">
        <f t="shared" si="0"/>
      </c>
      <c r="AH31" s="208">
        <f t="shared" si="1"/>
      </c>
      <c r="AI31" s="207">
        <f t="shared" si="2"/>
      </c>
      <c r="AJ31" s="208">
        <f t="shared" si="3"/>
      </c>
      <c r="AK31" s="207">
        <f t="shared" si="4"/>
      </c>
      <c r="AL31" s="208">
        <f t="shared" si="5"/>
      </c>
      <c r="AM31">
        <v>28</v>
      </c>
    </row>
    <row r="32" spans="1:39" ht="13.5">
      <c r="A32" s="202" t="s">
        <v>56</v>
      </c>
      <c r="C32" s="198" t="s">
        <v>65</v>
      </c>
      <c r="D32" s="203" t="str">
        <f>CONCATENATE(C32,1,C32,2)</f>
        <v>H1H2</v>
      </c>
      <c r="E32" s="203" t="str">
        <f>CONCATENATE(C32,2,C32,3)</f>
        <v>H2H3</v>
      </c>
      <c r="F32" s="203" t="str">
        <f>CONCATENATE(C32,1,C32,3)</f>
        <v>H1H3</v>
      </c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Z32" s="66"/>
      <c r="AA32" s="203" t="s">
        <v>210</v>
      </c>
      <c r="AB32" s="67"/>
      <c r="AD32" s="267"/>
      <c r="AG32" s="207">
        <f t="shared" si="0"/>
      </c>
      <c r="AH32" s="208">
        <f t="shared" si="1"/>
      </c>
      <c r="AI32" s="207">
        <f t="shared" si="2"/>
      </c>
      <c r="AJ32" s="208">
        <f t="shared" si="3"/>
      </c>
      <c r="AK32" s="207">
        <f t="shared" si="4"/>
      </c>
      <c r="AL32" s="208">
        <f t="shared" si="5"/>
      </c>
      <c r="AM32">
        <v>29</v>
      </c>
    </row>
    <row r="33" spans="2:39" ht="13.5">
      <c r="B33" s="200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0"/>
      <c r="Z33" s="66"/>
      <c r="AA33" s="203" t="s">
        <v>214</v>
      </c>
      <c r="AB33" s="67"/>
      <c r="AG33" s="207">
        <f t="shared" si="0"/>
      </c>
      <c r="AH33" s="208">
        <f t="shared" si="1"/>
      </c>
      <c r="AI33" s="207">
        <f t="shared" si="2"/>
      </c>
      <c r="AJ33" s="208">
        <f t="shared" si="3"/>
      </c>
      <c r="AK33" s="207">
        <f t="shared" si="4"/>
      </c>
      <c r="AL33" s="208">
        <f t="shared" si="5"/>
      </c>
      <c r="AM33">
        <v>30</v>
      </c>
    </row>
    <row r="34" spans="2:39" ht="13.5">
      <c r="B34" s="200"/>
      <c r="C34" s="200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0"/>
      <c r="Z34" s="66"/>
      <c r="AA34" s="203" t="s">
        <v>218</v>
      </c>
      <c r="AB34" s="67"/>
      <c r="AG34" s="207">
        <f t="shared" si="0"/>
      </c>
      <c r="AH34" s="208">
        <f t="shared" si="1"/>
      </c>
      <c r="AI34" s="207">
        <f t="shared" si="2"/>
      </c>
      <c r="AJ34" s="208">
        <f t="shared" si="3"/>
      </c>
      <c r="AK34" s="207">
        <f t="shared" si="4"/>
      </c>
      <c r="AL34" s="208">
        <f t="shared" si="5"/>
      </c>
      <c r="AM34">
        <v>31</v>
      </c>
    </row>
    <row r="35" spans="2:39" ht="13.5">
      <c r="B35" s="200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V35" s="197"/>
      <c r="W35" s="197"/>
      <c r="X35" s="197"/>
      <c r="Y35" s="200"/>
      <c r="Z35" s="66"/>
      <c r="AA35" s="203" t="s">
        <v>100</v>
      </c>
      <c r="AB35" s="67"/>
      <c r="AD35" s="267"/>
      <c r="AG35" s="207">
        <f t="shared" si="0"/>
      </c>
      <c r="AH35" s="208">
        <f t="shared" si="1"/>
      </c>
      <c r="AI35" s="207">
        <f t="shared" si="2"/>
      </c>
      <c r="AJ35" s="208">
        <f t="shared" si="3"/>
      </c>
      <c r="AK35" s="207">
        <f t="shared" si="4"/>
      </c>
      <c r="AL35" s="208">
        <f t="shared" si="5"/>
      </c>
      <c r="AM35">
        <v>32</v>
      </c>
    </row>
    <row r="36" spans="2:39" ht="13.5">
      <c r="B36" s="200"/>
      <c r="C36" s="198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203"/>
      <c r="V36" s="197"/>
      <c r="W36" s="197"/>
      <c r="X36" s="197"/>
      <c r="Y36" s="200"/>
      <c r="Z36" s="66"/>
      <c r="AA36" s="203" t="s">
        <v>94</v>
      </c>
      <c r="AB36" s="67"/>
      <c r="AG36" s="207">
        <f t="shared" si="0"/>
      </c>
      <c r="AH36" s="208">
        <f t="shared" si="1"/>
      </c>
      <c r="AI36" s="207">
        <f t="shared" si="2"/>
      </c>
      <c r="AJ36" s="208">
        <f t="shared" si="3"/>
      </c>
      <c r="AK36" s="207">
        <f t="shared" si="4"/>
      </c>
      <c r="AL36" s="208">
        <f t="shared" si="5"/>
      </c>
      <c r="AM36">
        <v>33</v>
      </c>
    </row>
    <row r="37" spans="2:39" ht="13.5">
      <c r="B37" s="200"/>
      <c r="C37" s="198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203"/>
      <c r="V37" s="197"/>
      <c r="W37" s="197"/>
      <c r="X37" s="197"/>
      <c r="Y37" s="200"/>
      <c r="Z37" s="66"/>
      <c r="AA37" s="203" t="s">
        <v>134</v>
      </c>
      <c r="AB37" s="67"/>
      <c r="AG37" s="207">
        <f t="shared" si="0"/>
      </c>
      <c r="AH37" s="208">
        <f t="shared" si="1"/>
      </c>
      <c r="AI37" s="207">
        <f t="shared" si="2"/>
      </c>
      <c r="AJ37" s="208">
        <f t="shared" si="3"/>
      </c>
      <c r="AK37" s="207">
        <f t="shared" si="4"/>
      </c>
      <c r="AL37" s="208">
        <f t="shared" si="5"/>
      </c>
      <c r="AM37">
        <v>34</v>
      </c>
    </row>
    <row r="38" spans="3:39" ht="13.5">
      <c r="C38" s="198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203"/>
      <c r="V38" s="197"/>
      <c r="W38" s="197"/>
      <c r="X38" s="197"/>
      <c r="Z38" s="66"/>
      <c r="AA38" s="203" t="s">
        <v>110</v>
      </c>
      <c r="AB38" s="66"/>
      <c r="AG38" s="207">
        <f aca="true" t="shared" si="6" ref="AG38:AG43">LEFT(AC38,2)</f>
      </c>
      <c r="AH38" s="208">
        <f aca="true" t="shared" si="7" ref="AH38:AH43">RIGHT(AC38,2)</f>
      </c>
      <c r="AI38" s="207">
        <f aca="true" t="shared" si="8" ref="AI38:AI43">LEFT(AD38,2)</f>
      </c>
      <c r="AJ38" s="208">
        <f aca="true" t="shared" si="9" ref="AJ38:AJ43">RIGHT(AD38,2)</f>
      </c>
      <c r="AK38" s="207">
        <f aca="true" t="shared" si="10" ref="AK38:AK43">LEFT(AE38,2)</f>
      </c>
      <c r="AL38" s="208">
        <f aca="true" t="shared" si="11" ref="AL38:AL43">RIGHT(AE38,2)</f>
      </c>
      <c r="AM38">
        <v>35</v>
      </c>
    </row>
    <row r="39" spans="3:39" ht="13.5">
      <c r="C39" s="198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9"/>
      <c r="V39" s="197"/>
      <c r="W39" s="197"/>
      <c r="X39" s="197"/>
      <c r="Z39" s="66"/>
      <c r="AA39" s="203" t="s">
        <v>115</v>
      </c>
      <c r="AB39" s="66"/>
      <c r="AG39" s="207">
        <f t="shared" si="6"/>
      </c>
      <c r="AH39" s="208">
        <f t="shared" si="7"/>
      </c>
      <c r="AI39" s="207">
        <f t="shared" si="8"/>
      </c>
      <c r="AJ39" s="208">
        <f t="shared" si="9"/>
      </c>
      <c r="AK39" s="207">
        <f t="shared" si="10"/>
      </c>
      <c r="AL39" s="208">
        <f t="shared" si="11"/>
      </c>
      <c r="AM39">
        <v>36</v>
      </c>
    </row>
    <row r="40" spans="27:39" ht="13.5">
      <c r="AA40" s="203" t="s">
        <v>121</v>
      </c>
      <c r="AG40" s="207">
        <f t="shared" si="6"/>
      </c>
      <c r="AH40" s="208">
        <f t="shared" si="7"/>
      </c>
      <c r="AI40" s="207">
        <f t="shared" si="8"/>
      </c>
      <c r="AJ40" s="208">
        <f t="shared" si="9"/>
      </c>
      <c r="AK40" s="207">
        <f t="shared" si="10"/>
      </c>
      <c r="AL40" s="208">
        <f t="shared" si="11"/>
      </c>
      <c r="AM40">
        <v>37</v>
      </c>
    </row>
    <row r="41" spans="26:39" ht="13.5">
      <c r="Z41" s="66"/>
      <c r="AA41" s="203" t="s">
        <v>127</v>
      </c>
      <c r="AD41" s="197"/>
      <c r="AG41" s="207">
        <f t="shared" si="6"/>
      </c>
      <c r="AH41" s="208">
        <f t="shared" si="7"/>
      </c>
      <c r="AI41" s="207">
        <f t="shared" si="8"/>
      </c>
      <c r="AJ41" s="208">
        <f t="shared" si="9"/>
      </c>
      <c r="AK41" s="207">
        <f t="shared" si="10"/>
      </c>
      <c r="AL41" s="208">
        <f t="shared" si="11"/>
      </c>
      <c r="AM41">
        <v>38</v>
      </c>
    </row>
    <row r="42" spans="26:39" ht="13.5">
      <c r="Z42" s="66"/>
      <c r="AA42" s="203" t="s">
        <v>101</v>
      </c>
      <c r="AG42" s="207">
        <f t="shared" si="6"/>
      </c>
      <c r="AH42" s="208">
        <f t="shared" si="7"/>
      </c>
      <c r="AI42" s="207">
        <f t="shared" si="8"/>
      </c>
      <c r="AJ42" s="208">
        <f t="shared" si="9"/>
      </c>
      <c r="AK42" s="207">
        <f t="shared" si="10"/>
      </c>
      <c r="AL42" s="208">
        <f t="shared" si="11"/>
      </c>
      <c r="AM42">
        <v>39</v>
      </c>
    </row>
    <row r="43" spans="26:39" ht="13.5">
      <c r="Z43" s="66"/>
      <c r="AA43" s="203" t="s">
        <v>92</v>
      </c>
      <c r="AG43" s="209">
        <f t="shared" si="6"/>
      </c>
      <c r="AH43" s="210">
        <f t="shared" si="7"/>
      </c>
      <c r="AI43" s="209">
        <f t="shared" si="8"/>
      </c>
      <c r="AJ43" s="210">
        <f t="shared" si="9"/>
      </c>
      <c r="AK43" s="209">
        <f t="shared" si="10"/>
      </c>
      <c r="AL43" s="210">
        <f t="shared" si="11"/>
      </c>
      <c r="AM43">
        <v>40</v>
      </c>
    </row>
    <row r="44" spans="26:27" ht="13.5">
      <c r="Z44" s="66"/>
      <c r="AA44" s="203" t="s">
        <v>135</v>
      </c>
    </row>
    <row r="45" spans="26:27" ht="13.5">
      <c r="Z45" s="66"/>
      <c r="AA45" s="203" t="s">
        <v>111</v>
      </c>
    </row>
    <row r="46" spans="26:27" ht="13.5">
      <c r="Z46" s="66"/>
      <c r="AA46" s="203" t="s">
        <v>211</v>
      </c>
    </row>
    <row r="47" spans="26:27" ht="13.5">
      <c r="Z47" s="66"/>
      <c r="AA47" s="203" t="s">
        <v>215</v>
      </c>
    </row>
    <row r="48" spans="26:27" ht="13.5">
      <c r="Z48" s="66"/>
      <c r="AA48" s="203" t="s">
        <v>219</v>
      </c>
    </row>
    <row r="49" spans="26:27" ht="13.5">
      <c r="Z49" s="66"/>
      <c r="AA49" s="203" t="s">
        <v>102</v>
      </c>
    </row>
    <row r="50" spans="26:27" ht="13.5">
      <c r="Z50" s="66"/>
      <c r="AA50" s="203" t="s">
        <v>93</v>
      </c>
    </row>
    <row r="51" spans="26:27" ht="13.5">
      <c r="Z51" s="66"/>
      <c r="AA51" s="203" t="s">
        <v>116</v>
      </c>
    </row>
    <row r="52" spans="26:27" ht="13.5">
      <c r="Z52" s="66"/>
      <c r="AA52" s="203" t="s">
        <v>122</v>
      </c>
    </row>
    <row r="53" spans="26:27" ht="13.5">
      <c r="Z53" s="66"/>
      <c r="AA53" s="203" t="s">
        <v>128</v>
      </c>
    </row>
    <row r="54" spans="26:27" ht="13.5">
      <c r="Z54" s="66"/>
      <c r="AA54" s="203" t="s">
        <v>103</v>
      </c>
    </row>
    <row r="55" spans="26:27" ht="13.5">
      <c r="Z55" s="66"/>
      <c r="AA55" s="203" t="s">
        <v>88</v>
      </c>
    </row>
    <row r="56" spans="26:27" ht="13.5">
      <c r="Z56" s="66"/>
      <c r="AA56" s="203" t="s">
        <v>117</v>
      </c>
    </row>
    <row r="57" spans="26:27" ht="13.5">
      <c r="Z57" s="66"/>
      <c r="AA57" s="203" t="s">
        <v>123</v>
      </c>
    </row>
    <row r="58" spans="26:27" ht="13.5">
      <c r="Z58" s="66"/>
      <c r="AA58" s="203" t="s">
        <v>129</v>
      </c>
    </row>
    <row r="59" spans="26:27" ht="13.5">
      <c r="Z59" s="66"/>
      <c r="AA59" s="203" t="s">
        <v>104</v>
      </c>
    </row>
    <row r="60" spans="26:27" ht="13.5">
      <c r="Z60" s="66"/>
      <c r="AA60" s="203" t="s">
        <v>89</v>
      </c>
    </row>
    <row r="61" spans="26:27" ht="13.5">
      <c r="Z61" s="66"/>
      <c r="AA61" s="203" t="s">
        <v>212</v>
      </c>
    </row>
    <row r="62" spans="26:27" ht="13.5">
      <c r="Z62" s="66"/>
      <c r="AA62" s="203" t="s">
        <v>216</v>
      </c>
    </row>
    <row r="63" spans="26:27" ht="13.5">
      <c r="Z63" s="66"/>
      <c r="AA63" s="203" t="s">
        <v>220</v>
      </c>
    </row>
    <row r="64" spans="26:27" ht="13.5">
      <c r="Z64" s="66"/>
      <c r="AA64" s="203" t="s">
        <v>105</v>
      </c>
    </row>
    <row r="65" spans="26:27" ht="13.5">
      <c r="Z65" s="66"/>
      <c r="AA65" s="203" t="s">
        <v>90</v>
      </c>
    </row>
    <row r="66" ht="13.5">
      <c r="Z66" s="66"/>
    </row>
    <row r="67" spans="26:27" ht="13.5">
      <c r="Z67" s="66"/>
      <c r="AA67" s="199"/>
    </row>
    <row r="68" ht="13.5">
      <c r="Z68" s="66"/>
    </row>
    <row r="69" spans="26:27" ht="13.5">
      <c r="Z69" s="66"/>
      <c r="AA69" s="203"/>
    </row>
    <row r="70" spans="26:27" ht="13.5">
      <c r="Z70" s="66"/>
      <c r="AA70" s="203"/>
    </row>
    <row r="71" spans="26:27" ht="13.5">
      <c r="Z71" s="66"/>
      <c r="AA71" s="203"/>
    </row>
    <row r="72" spans="26:27" ht="13.5">
      <c r="Z72" s="66"/>
      <c r="AA72" s="199"/>
    </row>
    <row r="73" ht="13.5">
      <c r="Z73" s="66"/>
    </row>
    <row r="74" ht="13.5">
      <c r="Z74" s="66"/>
    </row>
    <row r="75" ht="13.5">
      <c r="Z75" s="66"/>
    </row>
    <row r="76" ht="13.5">
      <c r="Z76" s="66"/>
    </row>
    <row r="89" ht="13.5">
      <c r="AA89" s="267"/>
    </row>
    <row r="98" ht="13.5">
      <c r="AA98" s="267"/>
    </row>
    <row r="116" ht="13.5">
      <c r="AA116" s="197"/>
    </row>
  </sheetData>
  <sheetProtection/>
  <mergeCells count="3">
    <mergeCell ref="AG3:AH3"/>
    <mergeCell ref="AI3:AJ3"/>
    <mergeCell ref="AK3:AL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K49"/>
  <sheetViews>
    <sheetView zoomScaleSheetLayoutView="100" zoomScalePageLayoutView="0" workbookViewId="0" topLeftCell="A13">
      <selection activeCell="E15" sqref="E15"/>
    </sheetView>
  </sheetViews>
  <sheetFormatPr defaultColWidth="9.00390625" defaultRowHeight="13.5"/>
  <cols>
    <col min="1" max="1" width="1.625" style="65" customWidth="1"/>
    <col min="2" max="2" width="9.625" style="66" customWidth="1"/>
    <col min="3" max="3" width="9.625" style="351" customWidth="1"/>
    <col min="4" max="4" width="33.625" style="33" customWidth="1"/>
    <col min="5" max="5" width="10.625" style="38" customWidth="1"/>
    <col min="6" max="6" width="18.625" style="38" customWidth="1"/>
    <col min="7" max="7" width="9.00390625" style="65" customWidth="1"/>
    <col min="8" max="11" width="9.00390625" style="66" customWidth="1"/>
    <col min="12" max="16384" width="9.00390625" style="65" customWidth="1"/>
  </cols>
  <sheetData>
    <row r="1" spans="1:6" ht="19.5" customHeight="1">
      <c r="A1" s="63"/>
      <c r="B1" s="492" t="s">
        <v>144</v>
      </c>
      <c r="C1" s="492"/>
      <c r="D1" s="492"/>
      <c r="E1" s="492"/>
      <c r="F1" s="492"/>
    </row>
    <row r="2" spans="1:6" ht="19.5" customHeight="1" thickBot="1">
      <c r="A2" s="64"/>
      <c r="B2" s="493"/>
      <c r="C2" s="493"/>
      <c r="D2" s="493"/>
      <c r="E2" s="493"/>
      <c r="F2" s="493"/>
    </row>
    <row r="3" spans="2:6" ht="21.75" customHeight="1" thickBot="1">
      <c r="B3" s="56" t="s">
        <v>2</v>
      </c>
      <c r="C3" s="53" t="s">
        <v>74</v>
      </c>
      <c r="D3" s="60" t="s">
        <v>75</v>
      </c>
      <c r="E3" s="378" t="s">
        <v>199</v>
      </c>
      <c r="F3" s="61" t="s">
        <v>3</v>
      </c>
    </row>
    <row r="4" spans="2:6" ht="21.75" customHeight="1">
      <c r="B4" s="54">
        <v>1</v>
      </c>
      <c r="C4" s="215" t="s">
        <v>41</v>
      </c>
      <c r="D4" s="369" t="s">
        <v>145</v>
      </c>
      <c r="E4" s="315" t="s">
        <v>200</v>
      </c>
      <c r="F4" s="84" t="s">
        <v>159</v>
      </c>
    </row>
    <row r="5" spans="2:6" ht="21.75" customHeight="1">
      <c r="B5" s="55">
        <v>2</v>
      </c>
      <c r="C5" s="216" t="s">
        <v>5</v>
      </c>
      <c r="D5" s="217" t="s">
        <v>13</v>
      </c>
      <c r="E5" s="216" t="s">
        <v>200</v>
      </c>
      <c r="F5" s="84" t="s">
        <v>160</v>
      </c>
    </row>
    <row r="6" spans="2:6" ht="21.75" customHeight="1">
      <c r="B6" s="55">
        <v>3</v>
      </c>
      <c r="C6" s="216" t="s">
        <v>7</v>
      </c>
      <c r="D6" s="217" t="s">
        <v>146</v>
      </c>
      <c r="E6" s="216" t="s">
        <v>200</v>
      </c>
      <c r="F6" s="84" t="s">
        <v>20</v>
      </c>
    </row>
    <row r="7" spans="2:6" ht="21.75" customHeight="1">
      <c r="B7" s="55">
        <v>4</v>
      </c>
      <c r="C7" s="216" t="s">
        <v>8</v>
      </c>
      <c r="D7" s="217" t="s">
        <v>147</v>
      </c>
      <c r="E7" s="216" t="s">
        <v>200</v>
      </c>
      <c r="F7" s="84" t="s">
        <v>161</v>
      </c>
    </row>
    <row r="8" spans="2:11" ht="21.75" customHeight="1">
      <c r="B8" s="55">
        <v>5</v>
      </c>
      <c r="C8" s="216" t="s">
        <v>6</v>
      </c>
      <c r="D8" s="217" t="s">
        <v>148</v>
      </c>
      <c r="E8" s="216" t="s">
        <v>201</v>
      </c>
      <c r="F8" s="84" t="s">
        <v>162</v>
      </c>
      <c r="H8" s="66" t="s">
        <v>266</v>
      </c>
      <c r="I8" s="66" t="s">
        <v>267</v>
      </c>
      <c r="J8" s="66" t="s">
        <v>268</v>
      </c>
      <c r="K8" s="66" t="s">
        <v>269</v>
      </c>
    </row>
    <row r="9" spans="2:11" ht="21.75" customHeight="1">
      <c r="B9" s="55">
        <v>6</v>
      </c>
      <c r="C9" s="216" t="s">
        <v>143</v>
      </c>
      <c r="D9" s="369" t="s">
        <v>149</v>
      </c>
      <c r="E9" s="315" t="s">
        <v>201</v>
      </c>
      <c r="F9" s="84" t="s">
        <v>163</v>
      </c>
      <c r="H9" s="391" t="s">
        <v>221</v>
      </c>
      <c r="I9" s="391" t="s">
        <v>222</v>
      </c>
      <c r="J9" s="66" t="s">
        <v>223</v>
      </c>
      <c r="K9" s="391" t="s">
        <v>228</v>
      </c>
    </row>
    <row r="10" spans="2:11" ht="21.75" customHeight="1">
      <c r="B10" s="55">
        <v>7</v>
      </c>
      <c r="C10" s="216" t="s">
        <v>240</v>
      </c>
      <c r="D10" s="217" t="s">
        <v>61</v>
      </c>
      <c r="E10" s="216" t="s">
        <v>200</v>
      </c>
      <c r="F10" s="84" t="s">
        <v>62</v>
      </c>
      <c r="H10" s="389" t="s">
        <v>226</v>
      </c>
      <c r="I10" s="389" t="s">
        <v>225</v>
      </c>
      <c r="J10" s="391" t="s">
        <v>224</v>
      </c>
      <c r="K10" s="66" t="s">
        <v>229</v>
      </c>
    </row>
    <row r="11" spans="2:11" ht="21.75" customHeight="1">
      <c r="B11" s="55">
        <v>8</v>
      </c>
      <c r="C11" s="216" t="s">
        <v>21</v>
      </c>
      <c r="D11" s="217" t="s">
        <v>150</v>
      </c>
      <c r="E11" s="216" t="s">
        <v>200</v>
      </c>
      <c r="F11" s="84" t="s">
        <v>164</v>
      </c>
      <c r="H11" s="390" t="s">
        <v>230</v>
      </c>
      <c r="I11" s="390" t="s">
        <v>232</v>
      </c>
      <c r="J11" s="390" t="s">
        <v>227</v>
      </c>
      <c r="K11" s="389" t="s">
        <v>236</v>
      </c>
    </row>
    <row r="12" spans="2:11" ht="21.75" customHeight="1">
      <c r="B12" s="55">
        <v>9</v>
      </c>
      <c r="C12" s="216" t="s">
        <v>9</v>
      </c>
      <c r="D12" s="217" t="s">
        <v>14</v>
      </c>
      <c r="E12" s="216" t="s">
        <v>200</v>
      </c>
      <c r="F12" s="84" t="s">
        <v>64</v>
      </c>
      <c r="H12" s="66" t="s">
        <v>233</v>
      </c>
      <c r="I12" s="66" t="s">
        <v>235</v>
      </c>
      <c r="J12" s="389" t="s">
        <v>231</v>
      </c>
      <c r="K12" s="66" t="s">
        <v>239</v>
      </c>
    </row>
    <row r="13" spans="2:10" ht="21.75" customHeight="1">
      <c r="B13" s="55">
        <v>10</v>
      </c>
      <c r="C13" s="216" t="s">
        <v>241</v>
      </c>
      <c r="D13" s="217" t="s">
        <v>16</v>
      </c>
      <c r="E13" s="216" t="s">
        <v>200</v>
      </c>
      <c r="F13" s="84" t="s">
        <v>165</v>
      </c>
      <c r="H13" s="66" t="s">
        <v>234</v>
      </c>
      <c r="I13" s="66" t="s">
        <v>238</v>
      </c>
      <c r="J13" s="390" t="s">
        <v>237</v>
      </c>
    </row>
    <row r="14" spans="2:6" ht="21.75" customHeight="1">
      <c r="B14" s="55">
        <v>11</v>
      </c>
      <c r="C14" s="216" t="s">
        <v>242</v>
      </c>
      <c r="D14" s="369" t="s">
        <v>151</v>
      </c>
      <c r="E14" s="315" t="s">
        <v>201</v>
      </c>
      <c r="F14" s="84" t="s">
        <v>166</v>
      </c>
    </row>
    <row r="15" spans="2:6" ht="21.75" customHeight="1">
      <c r="B15" s="55">
        <v>12</v>
      </c>
      <c r="C15" s="216" t="s">
        <v>243</v>
      </c>
      <c r="D15" s="217" t="s">
        <v>152</v>
      </c>
      <c r="E15" s="216" t="s">
        <v>200</v>
      </c>
      <c r="F15" s="84" t="s">
        <v>167</v>
      </c>
    </row>
    <row r="16" spans="2:6" ht="21.75" customHeight="1">
      <c r="B16" s="55">
        <v>13</v>
      </c>
      <c r="C16" s="216" t="s">
        <v>244</v>
      </c>
      <c r="D16" s="217" t="s">
        <v>153</v>
      </c>
      <c r="E16" s="216" t="s">
        <v>200</v>
      </c>
      <c r="F16" s="84" t="s">
        <v>17</v>
      </c>
    </row>
    <row r="17" spans="2:6" ht="21.75" customHeight="1">
      <c r="B17" s="55">
        <v>14</v>
      </c>
      <c r="C17" s="216" t="s">
        <v>245</v>
      </c>
      <c r="D17" s="217" t="s">
        <v>154</v>
      </c>
      <c r="E17" s="216" t="s">
        <v>200</v>
      </c>
      <c r="F17" s="84" t="s">
        <v>168</v>
      </c>
    </row>
    <row r="18" spans="2:6" ht="21.75" customHeight="1">
      <c r="B18" s="55">
        <v>15</v>
      </c>
      <c r="C18" s="216" t="s">
        <v>246</v>
      </c>
      <c r="D18" s="217" t="s">
        <v>76</v>
      </c>
      <c r="E18" s="216" t="s">
        <v>200</v>
      </c>
      <c r="F18" s="84" t="s">
        <v>18</v>
      </c>
    </row>
    <row r="19" spans="2:6" ht="21.75" customHeight="1">
      <c r="B19" s="55">
        <v>16</v>
      </c>
      <c r="C19" s="216" t="s">
        <v>247</v>
      </c>
      <c r="D19" s="217" t="s">
        <v>155</v>
      </c>
      <c r="E19" s="216" t="s">
        <v>201</v>
      </c>
      <c r="F19" s="84" t="s">
        <v>169</v>
      </c>
    </row>
    <row r="20" spans="2:6" ht="21.75" customHeight="1">
      <c r="B20" s="55">
        <v>17</v>
      </c>
      <c r="C20" s="371" t="s">
        <v>250</v>
      </c>
      <c r="D20" s="217" t="s">
        <v>156</v>
      </c>
      <c r="E20" s="216" t="s">
        <v>200</v>
      </c>
      <c r="F20" s="84" t="s">
        <v>19</v>
      </c>
    </row>
    <row r="21" spans="2:6" ht="21.75" customHeight="1">
      <c r="B21" s="55">
        <v>18</v>
      </c>
      <c r="C21" s="216" t="s">
        <v>249</v>
      </c>
      <c r="D21" s="217" t="s">
        <v>157</v>
      </c>
      <c r="E21" s="216" t="s">
        <v>200</v>
      </c>
      <c r="F21" s="84" t="s">
        <v>170</v>
      </c>
    </row>
    <row r="22" spans="2:6" ht="21.75" customHeight="1" thickBot="1">
      <c r="B22" s="214">
        <v>19</v>
      </c>
      <c r="C22" s="218" t="s">
        <v>248</v>
      </c>
      <c r="D22" s="387" t="s">
        <v>158</v>
      </c>
      <c r="E22" s="388" t="s">
        <v>200</v>
      </c>
      <c r="F22" s="408" t="s">
        <v>171</v>
      </c>
    </row>
    <row r="23" spans="2:10" ht="21.75" customHeight="1" thickTop="1">
      <c r="B23" s="370" t="s">
        <v>185</v>
      </c>
      <c r="C23" s="371" t="s">
        <v>10</v>
      </c>
      <c r="D23" s="386" t="s">
        <v>172</v>
      </c>
      <c r="E23" s="313" t="s">
        <v>200</v>
      </c>
      <c r="F23" s="409" t="s">
        <v>159</v>
      </c>
      <c r="H23" s="391" t="s">
        <v>221</v>
      </c>
      <c r="I23" s="391" t="s">
        <v>251</v>
      </c>
      <c r="J23" s="66" t="s">
        <v>252</v>
      </c>
    </row>
    <row r="24" spans="2:10" ht="21.75" customHeight="1">
      <c r="B24" s="338" t="s">
        <v>186</v>
      </c>
      <c r="C24" s="216" t="s">
        <v>11</v>
      </c>
      <c r="D24" s="369" t="s">
        <v>173</v>
      </c>
      <c r="E24" s="315" t="s">
        <v>200</v>
      </c>
      <c r="F24" s="84" t="s">
        <v>160</v>
      </c>
      <c r="H24" s="390" t="s">
        <v>227</v>
      </c>
      <c r="I24" s="66" t="s">
        <v>229</v>
      </c>
      <c r="J24" s="390" t="s">
        <v>253</v>
      </c>
    </row>
    <row r="25" spans="2:10" ht="21.75" customHeight="1">
      <c r="B25" s="338" t="s">
        <v>187</v>
      </c>
      <c r="C25" s="216" t="s">
        <v>42</v>
      </c>
      <c r="D25" s="217" t="s">
        <v>174</v>
      </c>
      <c r="E25" s="216" t="s">
        <v>200</v>
      </c>
      <c r="F25" s="84" t="s">
        <v>20</v>
      </c>
      <c r="H25" s="390" t="s">
        <v>254</v>
      </c>
      <c r="I25" s="390" t="s">
        <v>232</v>
      </c>
      <c r="J25" s="391" t="s">
        <v>228</v>
      </c>
    </row>
    <row r="26" spans="2:10" ht="21.75" customHeight="1">
      <c r="B26" s="338" t="s">
        <v>188</v>
      </c>
      <c r="C26" s="216" t="s">
        <v>22</v>
      </c>
      <c r="D26" s="217" t="s">
        <v>63</v>
      </c>
      <c r="E26" s="216" t="s">
        <v>200</v>
      </c>
      <c r="F26" s="84" t="s">
        <v>62</v>
      </c>
      <c r="H26" s="66" t="s">
        <v>235</v>
      </c>
      <c r="I26" s="390" t="s">
        <v>237</v>
      </c>
      <c r="J26" s="390" t="s">
        <v>255</v>
      </c>
    </row>
    <row r="27" spans="2:9" ht="21.75" customHeight="1">
      <c r="B27" s="338" t="s">
        <v>189</v>
      </c>
      <c r="C27" s="216" t="s">
        <v>43</v>
      </c>
      <c r="D27" s="217" t="s">
        <v>175</v>
      </c>
      <c r="E27" s="216" t="s">
        <v>200</v>
      </c>
      <c r="F27" s="84" t="s">
        <v>62</v>
      </c>
      <c r="H27" s="66" t="s">
        <v>238</v>
      </c>
      <c r="I27" s="66" t="s">
        <v>239</v>
      </c>
    </row>
    <row r="28" spans="2:6" ht="21.75" customHeight="1">
      <c r="B28" s="338" t="s">
        <v>190</v>
      </c>
      <c r="C28" s="216" t="s">
        <v>256</v>
      </c>
      <c r="D28" s="217" t="s">
        <v>176</v>
      </c>
      <c r="E28" s="216" t="s">
        <v>200</v>
      </c>
      <c r="F28" s="84" t="s">
        <v>164</v>
      </c>
    </row>
    <row r="29" spans="2:6" ht="21.75" customHeight="1">
      <c r="B29" s="338" t="s">
        <v>191</v>
      </c>
      <c r="C29" s="216" t="s">
        <v>23</v>
      </c>
      <c r="D29" s="217" t="s">
        <v>177</v>
      </c>
      <c r="E29" s="216" t="s">
        <v>200</v>
      </c>
      <c r="F29" s="84" t="s">
        <v>64</v>
      </c>
    </row>
    <row r="30" spans="2:6" ht="21.75" customHeight="1">
      <c r="B30" s="338" t="s">
        <v>192</v>
      </c>
      <c r="C30" s="216" t="s">
        <v>257</v>
      </c>
      <c r="D30" s="217" t="s">
        <v>178</v>
      </c>
      <c r="E30" s="216" t="s">
        <v>200</v>
      </c>
      <c r="F30" s="84" t="s">
        <v>165</v>
      </c>
    </row>
    <row r="31" spans="2:6" ht="21.75" customHeight="1">
      <c r="B31" s="338" t="s">
        <v>193</v>
      </c>
      <c r="C31" s="216" t="s">
        <v>258</v>
      </c>
      <c r="D31" s="217" t="s">
        <v>179</v>
      </c>
      <c r="E31" s="216" t="s">
        <v>200</v>
      </c>
      <c r="F31" s="84" t="s">
        <v>167</v>
      </c>
    </row>
    <row r="32" spans="2:6" ht="21.75" customHeight="1">
      <c r="B32" s="338" t="s">
        <v>194</v>
      </c>
      <c r="C32" s="216" t="s">
        <v>259</v>
      </c>
      <c r="D32" s="217" t="s">
        <v>180</v>
      </c>
      <c r="E32" s="216" t="s">
        <v>200</v>
      </c>
      <c r="F32" s="84" t="s">
        <v>18</v>
      </c>
    </row>
    <row r="33" spans="2:6" ht="21.75" customHeight="1">
      <c r="B33" s="338" t="s">
        <v>195</v>
      </c>
      <c r="C33" s="371" t="s">
        <v>260</v>
      </c>
      <c r="D33" s="217" t="s">
        <v>181</v>
      </c>
      <c r="E33" s="216" t="s">
        <v>200</v>
      </c>
      <c r="F33" s="84" t="s">
        <v>19</v>
      </c>
    </row>
    <row r="34" spans="2:6" ht="21.75" customHeight="1">
      <c r="B34" s="338" t="s">
        <v>196</v>
      </c>
      <c r="C34" s="216" t="s">
        <v>263</v>
      </c>
      <c r="D34" s="217" t="s">
        <v>182</v>
      </c>
      <c r="E34" s="216" t="s">
        <v>200</v>
      </c>
      <c r="F34" s="84" t="s">
        <v>170</v>
      </c>
    </row>
    <row r="35" spans="2:6" ht="21.75" customHeight="1">
      <c r="B35" s="338" t="s">
        <v>197</v>
      </c>
      <c r="C35" s="216" t="s">
        <v>262</v>
      </c>
      <c r="D35" s="217" t="s">
        <v>183</v>
      </c>
      <c r="E35" s="216" t="s">
        <v>200</v>
      </c>
      <c r="F35" s="84" t="s">
        <v>165</v>
      </c>
    </row>
    <row r="36" spans="2:6" ht="21.75" customHeight="1" thickBot="1">
      <c r="B36" s="347" t="s">
        <v>198</v>
      </c>
      <c r="C36" s="348" t="s">
        <v>261</v>
      </c>
      <c r="D36" s="376" t="s">
        <v>184</v>
      </c>
      <c r="E36" s="377" t="s">
        <v>200</v>
      </c>
      <c r="F36" s="410" t="s">
        <v>171</v>
      </c>
    </row>
    <row r="37" spans="2:6" ht="19.5" customHeight="1" hidden="1" thickBot="1">
      <c r="B37" s="372"/>
      <c r="C37" s="373"/>
      <c r="D37" s="374"/>
      <c r="E37" s="379"/>
      <c r="F37" s="375"/>
    </row>
    <row r="38" spans="2:6" ht="19.5" customHeight="1" hidden="1" thickTop="1">
      <c r="B38" s="337"/>
      <c r="C38" s="81"/>
      <c r="D38" s="85"/>
      <c r="E38" s="380"/>
      <c r="F38" s="84"/>
    </row>
    <row r="39" spans="2:6" ht="19.5" customHeight="1" hidden="1">
      <c r="B39" s="338"/>
      <c r="C39" s="62"/>
      <c r="D39" s="82"/>
      <c r="E39" s="381"/>
      <c r="F39" s="83"/>
    </row>
    <row r="40" spans="2:6" ht="19.5" customHeight="1" hidden="1">
      <c r="B40" s="339"/>
      <c r="C40" s="340"/>
      <c r="D40" s="341"/>
      <c r="E40" s="382"/>
      <c r="F40" s="342"/>
    </row>
    <row r="41" spans="2:6" ht="19.5" customHeight="1" hidden="1">
      <c r="B41" s="339"/>
      <c r="C41" s="343"/>
      <c r="D41" s="344"/>
      <c r="E41" s="340"/>
      <c r="F41" s="345"/>
    </row>
    <row r="42" spans="2:6" ht="19.5" customHeight="1" hidden="1">
      <c r="B42" s="338"/>
      <c r="C42" s="216"/>
      <c r="D42" s="217"/>
      <c r="E42" s="62"/>
      <c r="F42" s="83"/>
    </row>
    <row r="43" spans="2:6" ht="19.5" customHeight="1" hidden="1">
      <c r="B43" s="338"/>
      <c r="C43" s="216"/>
      <c r="D43" s="82"/>
      <c r="E43" s="381"/>
      <c r="F43" s="83"/>
    </row>
    <row r="44" spans="2:6" ht="19.5" customHeight="1" hidden="1">
      <c r="B44" s="338"/>
      <c r="C44" s="216"/>
      <c r="D44" s="346"/>
      <c r="E44" s="383"/>
      <c r="F44" s="84"/>
    </row>
    <row r="45" spans="2:6" ht="19.5" customHeight="1" hidden="1" thickBot="1">
      <c r="B45" s="347"/>
      <c r="C45" s="348"/>
      <c r="D45" s="349"/>
      <c r="E45" s="384"/>
      <c r="F45" s="350"/>
    </row>
    <row r="46" spans="2:6" ht="19.5" customHeight="1">
      <c r="B46" s="69"/>
      <c r="C46" s="68"/>
      <c r="D46" s="70"/>
      <c r="E46" s="69"/>
      <c r="F46" s="69"/>
    </row>
    <row r="47" spans="2:6" ht="19.5" customHeight="1">
      <c r="B47" s="69"/>
      <c r="C47" s="68"/>
      <c r="D47" s="70"/>
      <c r="E47" s="69"/>
      <c r="F47" s="69"/>
    </row>
    <row r="48" spans="2:6" ht="19.5" customHeight="1">
      <c r="B48" s="69"/>
      <c r="C48" s="68"/>
      <c r="D48" s="70"/>
      <c r="E48" s="69"/>
      <c r="F48" s="69"/>
    </row>
    <row r="49" spans="2:6" ht="19.5" customHeight="1">
      <c r="B49" s="69"/>
      <c r="C49" s="68"/>
      <c r="D49" s="71"/>
      <c r="E49" s="385"/>
      <c r="F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B2:F2"/>
    <mergeCell ref="B1:F1"/>
  </mergeCells>
  <printOptions/>
  <pageMargins left="0.7874015748031497" right="0.7874015748031497" top="0.984251968503937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244"/>
  <sheetViews>
    <sheetView zoomScale="60" zoomScaleNormal="60" zoomScalePageLayoutView="0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0" sqref="F30:K30"/>
    </sheetView>
  </sheetViews>
  <sheetFormatPr defaultColWidth="9.00390625" defaultRowHeight="13.5"/>
  <cols>
    <col min="1" max="1" width="4.625" style="24" customWidth="1"/>
    <col min="2" max="2" width="8.625" style="29" customWidth="1"/>
    <col min="3" max="3" width="4.625" style="24" customWidth="1"/>
    <col min="4" max="4" width="3.50390625" style="24" hidden="1" customWidth="1"/>
    <col min="5" max="5" width="5.625" style="427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427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427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427" customWidth="1"/>
    <col min="21" max="21" width="25.625" style="25" customWidth="1"/>
    <col min="22" max="22" width="0.5" style="25" customWidth="1"/>
    <col min="23" max="23" width="4.625" style="42" customWidth="1"/>
    <col min="24" max="24" width="3.50390625" style="42" hidden="1" customWidth="1"/>
    <col min="25" max="25" width="5.625" style="438" customWidth="1"/>
    <col min="26" max="26" width="25.625" style="35" customWidth="1"/>
    <col min="27" max="28" width="4.625" style="42" customWidth="1"/>
    <col min="29" max="29" width="3.75390625" style="42" hidden="1" customWidth="1"/>
    <col min="30" max="30" width="5.625" style="438" customWidth="1"/>
    <col min="31" max="31" width="25.625" style="35" customWidth="1"/>
    <col min="32" max="32" width="9.00390625" style="40" customWidth="1"/>
    <col min="33" max="33" width="6.625" style="40" hidden="1" customWidth="1"/>
    <col min="34" max="34" width="6.625" style="95" hidden="1" customWidth="1"/>
    <col min="35" max="16384" width="9.00390625" style="40" customWidth="1"/>
  </cols>
  <sheetData>
    <row r="1" spans="1:36" ht="24.75" customHeight="1">
      <c r="A1" s="505" t="str">
        <f>'チーム表'!$B$1</f>
        <v>第14回　加賀地域少年少女ドッジボール大会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6"/>
      <c r="Z1" s="505"/>
      <c r="AA1" s="505"/>
      <c r="AB1" s="505"/>
      <c r="AC1" s="505"/>
      <c r="AD1" s="506"/>
      <c r="AE1" s="505"/>
      <c r="AI1" s="368" t="s">
        <v>72</v>
      </c>
      <c r="AJ1" s="352">
        <v>21</v>
      </c>
    </row>
    <row r="2" spans="7:23" ht="10.5" customHeight="1" hidden="1">
      <c r="G2" s="21"/>
      <c r="T2" s="440" t="s">
        <v>73</v>
      </c>
      <c r="U2" s="362" t="s">
        <v>136</v>
      </c>
      <c r="W2" s="353" t="s">
        <v>137</v>
      </c>
    </row>
    <row r="3" spans="1:31" ht="19.5" customHeight="1">
      <c r="A3" s="507" t="s">
        <v>15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8"/>
      <c r="Z3" s="507"/>
      <c r="AA3" s="507"/>
      <c r="AB3" s="507"/>
      <c r="AC3" s="507"/>
      <c r="AD3" s="508"/>
      <c r="AE3" s="507"/>
    </row>
    <row r="4" spans="3:27" ht="9.75" customHeight="1" thickBot="1">
      <c r="C4" s="29"/>
      <c r="D4" s="29"/>
      <c r="F4" s="27"/>
      <c r="G4" s="43"/>
      <c r="H4" s="44"/>
      <c r="I4" s="44"/>
      <c r="J4" s="435"/>
      <c r="L4" s="45"/>
      <c r="M4" s="42"/>
      <c r="N4" s="42"/>
      <c r="O4" s="438"/>
      <c r="P4" s="26"/>
      <c r="Q4" s="41"/>
      <c r="R4" s="42"/>
      <c r="S4" s="42"/>
      <c r="T4" s="438"/>
      <c r="U4" s="26"/>
      <c r="V4" s="26"/>
      <c r="AA4" s="29"/>
    </row>
    <row r="5" spans="1:34" s="260" customFormat="1" ht="28.5" customHeight="1" thickBot="1">
      <c r="A5" s="245"/>
      <c r="B5" s="246" t="s">
        <v>4</v>
      </c>
      <c r="C5" s="252"/>
      <c r="D5" s="251"/>
      <c r="E5" s="415" t="s">
        <v>31</v>
      </c>
      <c r="F5" s="417" t="s">
        <v>24</v>
      </c>
      <c r="G5" s="251"/>
      <c r="H5" s="252"/>
      <c r="I5" s="251"/>
      <c r="J5" s="415" t="s">
        <v>31</v>
      </c>
      <c r="K5" s="417" t="s">
        <v>24</v>
      </c>
      <c r="L5" s="254"/>
      <c r="M5" s="418"/>
      <c r="N5" s="251"/>
      <c r="O5" s="415" t="s">
        <v>31</v>
      </c>
      <c r="P5" s="414" t="s">
        <v>25</v>
      </c>
      <c r="Q5" s="251"/>
      <c r="R5" s="419"/>
      <c r="S5" s="251"/>
      <c r="T5" s="415" t="s">
        <v>31</v>
      </c>
      <c r="U5" s="414" t="s">
        <v>25</v>
      </c>
      <c r="V5" s="415"/>
      <c r="W5" s="416"/>
      <c r="X5" s="251"/>
      <c r="Y5" s="415" t="s">
        <v>31</v>
      </c>
      <c r="Z5" s="420" t="s">
        <v>59</v>
      </c>
      <c r="AA5" s="251"/>
      <c r="AB5" s="416"/>
      <c r="AC5" s="251"/>
      <c r="AD5" s="251" t="s">
        <v>31</v>
      </c>
      <c r="AE5" s="271" t="s">
        <v>59</v>
      </c>
      <c r="AH5" s="261"/>
    </row>
    <row r="6" spans="1:34" ht="28.5" customHeight="1">
      <c r="A6" s="237">
        <v>1</v>
      </c>
      <c r="B6" s="227">
        <v>0.3958333333333333</v>
      </c>
      <c r="C6" s="403" t="str">
        <f>'組合表'!AG4</f>
        <v>A1</v>
      </c>
      <c r="D6" s="32" t="str">
        <f>CONCATENATE(C6,H6)</f>
        <v>A1A2</v>
      </c>
      <c r="E6" s="428">
        <v>5</v>
      </c>
      <c r="F6" s="358" t="str">
        <f>VLOOKUP(C6,'チーム表'!C:D,2,FALSE)</f>
        <v>鳳至ドッジボールクラブ</v>
      </c>
      <c r="G6" s="229" t="s">
        <v>12</v>
      </c>
      <c r="H6" s="229" t="str">
        <f>'組合表'!AH4</f>
        <v>A2</v>
      </c>
      <c r="I6" s="50" t="str">
        <f>CONCATENATE(H6,C6)</f>
        <v>A2A1</v>
      </c>
      <c r="J6" s="397">
        <v>9</v>
      </c>
      <c r="K6" s="358" t="str">
        <f>VLOOKUP(H6,'チーム表'!C:D,2,FALSE)</f>
        <v>針原パイレーツ</v>
      </c>
      <c r="L6" s="51"/>
      <c r="M6" s="229" t="str">
        <f>'組合表'!AI4</f>
        <v>B1</v>
      </c>
      <c r="N6" s="32" t="str">
        <f>CONCATENATE(M6,R6)</f>
        <v>B1B2</v>
      </c>
      <c r="O6" s="312">
        <v>7</v>
      </c>
      <c r="P6" s="358" t="str">
        <f>VLOOKUP(M6,'チーム表'!C:D,2,FALSE)</f>
        <v>小木クラブ</v>
      </c>
      <c r="Q6" s="241" t="s">
        <v>12</v>
      </c>
      <c r="R6" s="229" t="str">
        <f>'組合表'!AJ4</f>
        <v>B2</v>
      </c>
      <c r="S6" s="50" t="str">
        <f>CONCATENATE(R6,M6)</f>
        <v>B2B1</v>
      </c>
      <c r="T6" s="397">
        <v>4</v>
      </c>
      <c r="U6" s="358" t="str">
        <f>VLOOKUP(R6,'チーム表'!C:D,2,FALSE)</f>
        <v>杉っ子ドッジファイターズ</v>
      </c>
      <c r="V6" s="294"/>
      <c r="W6" s="333" t="str">
        <f>'組合表'!AK4</f>
        <v>C1</v>
      </c>
      <c r="X6" s="311" t="str">
        <f>CONCATENATE(W6,AB6)</f>
        <v>C1C2</v>
      </c>
      <c r="Y6" s="312">
        <v>4</v>
      </c>
      <c r="Z6" s="358" t="str">
        <f>VLOOKUP(W6,'チーム表'!C:D,2,FALSE)</f>
        <v>三馬パワフル</v>
      </c>
      <c r="AA6" s="241" t="s">
        <v>12</v>
      </c>
      <c r="AB6" s="333" t="str">
        <f>'組合表'!AL4</f>
        <v>C2</v>
      </c>
      <c r="AC6" s="313" t="str">
        <f>CONCATENATE(AB6,W6)</f>
        <v>C2C1</v>
      </c>
      <c r="AD6" s="314">
        <v>9</v>
      </c>
      <c r="AE6" s="354" t="str">
        <f>VLOOKUP(AB6,'チーム表'!C:D,2,FALSE)</f>
        <v>珠洲クラブ</v>
      </c>
      <c r="AG6" s="307" t="str">
        <f aca="true" t="shared" si="0" ref="AG6:AG20">D6</f>
        <v>A1A2</v>
      </c>
      <c r="AH6" s="307">
        <f>IF(E6="","",E6)</f>
        <v>5</v>
      </c>
    </row>
    <row r="7" spans="1:34" ht="28.5" customHeight="1">
      <c r="A7" s="238">
        <v>2</v>
      </c>
      <c r="B7" s="228">
        <v>0.40277777777777773</v>
      </c>
      <c r="C7" s="225" t="str">
        <f>'組合表'!AG5</f>
        <v>E1</v>
      </c>
      <c r="D7" s="32" t="str">
        <f aca="true" t="shared" si="1" ref="D7:D27">CONCATENATE(C7,H7)</f>
        <v>E1E2</v>
      </c>
      <c r="E7" s="319">
        <v>1</v>
      </c>
      <c r="F7" s="356" t="str">
        <f>VLOOKUP(C7,'チーム表'!C:D,2,FALSE)</f>
        <v>鳳至ドッジボールクラブＪｒ</v>
      </c>
      <c r="G7" s="230" t="s">
        <v>12</v>
      </c>
      <c r="H7" s="230" t="str">
        <f>'組合表'!AH5</f>
        <v>E2</v>
      </c>
      <c r="I7" s="50" t="str">
        <f aca="true" t="shared" si="2" ref="I7:I27">CONCATENATE(H7,C7)</f>
        <v>E2E1</v>
      </c>
      <c r="J7" s="325">
        <v>3</v>
      </c>
      <c r="K7" s="356" t="str">
        <f>VLOOKUP(H7,'チーム表'!C:D,2,FALSE)</f>
        <v>山中STARS</v>
      </c>
      <c r="L7" s="47"/>
      <c r="M7" s="225" t="s">
        <v>271</v>
      </c>
      <c r="N7" s="32" t="str">
        <f aca="true" t="shared" si="3" ref="N7:N27">CONCATENATE(M7,R7)</f>
        <v>A3A4</v>
      </c>
      <c r="O7" s="316">
        <v>11</v>
      </c>
      <c r="P7" s="356" t="str">
        <f>VLOOKUP(M7,'チーム表'!C:D,2,FALSE)</f>
        <v>寺井クラブ</v>
      </c>
      <c r="Q7" s="242" t="s">
        <v>12</v>
      </c>
      <c r="R7" s="225" t="s">
        <v>272</v>
      </c>
      <c r="S7" s="50" t="str">
        <f aca="true" t="shared" si="4" ref="S7:S27">CONCATENATE(R7,M7)</f>
        <v>A4A3</v>
      </c>
      <c r="T7" s="325">
        <v>5</v>
      </c>
      <c r="U7" s="356" t="str">
        <f>VLOOKUP(R7,'チーム表'!C:D,2,FALSE)</f>
        <v>米丸ドッジボールクラブ</v>
      </c>
      <c r="V7" s="295"/>
      <c r="W7" s="334" t="str">
        <f>'組合表'!AK5</f>
        <v>D1</v>
      </c>
      <c r="X7" s="311" t="str">
        <f aca="true" t="shared" si="5" ref="X7:X27">CONCATENATE(W7,AB7)</f>
        <v>D1D2</v>
      </c>
      <c r="Y7" s="316">
        <v>8</v>
      </c>
      <c r="Z7" s="356" t="str">
        <f>VLOOKUP(W7,'チーム表'!C:D,2,FALSE)</f>
        <v>鵜川ミラクルフェニックス</v>
      </c>
      <c r="AA7" s="242" t="s">
        <v>12</v>
      </c>
      <c r="AB7" s="334" t="str">
        <f>'組合表'!AL5</f>
        <v>D2</v>
      </c>
      <c r="AC7" s="313" t="str">
        <f aca="true" t="shared" si="6" ref="AC7:AC27">CONCATENATE(AB7,W7)</f>
        <v>D2D1</v>
      </c>
      <c r="AD7" s="317">
        <v>9</v>
      </c>
      <c r="AE7" s="354" t="str">
        <f>VLOOKUP(AB7,'チーム表'!C:D,2,FALSE)</f>
        <v>千坂ドッジファイヤーズ</v>
      </c>
      <c r="AF7" s="260"/>
      <c r="AG7" s="307" t="str">
        <f t="shared" si="0"/>
        <v>E1E2</v>
      </c>
      <c r="AH7" s="307">
        <f aca="true" t="shared" si="7" ref="AH7:AH20">IF(E7="","",E7)</f>
        <v>1</v>
      </c>
    </row>
    <row r="8" spans="1:34" ht="28.5" customHeight="1">
      <c r="A8" s="238">
        <v>3</v>
      </c>
      <c r="B8" s="228">
        <v>0.40972222222222227</v>
      </c>
      <c r="C8" s="225" t="str">
        <f>'組合表'!AG6</f>
        <v>G1</v>
      </c>
      <c r="D8" s="32" t="str">
        <f t="shared" si="1"/>
        <v>G1G2</v>
      </c>
      <c r="E8" s="319">
        <v>6</v>
      </c>
      <c r="F8" s="356" t="str">
        <f>VLOOKUP(C8,'チーム表'!C:D,2,FALSE)</f>
        <v>ドッジの王子様</v>
      </c>
      <c r="G8" s="230" t="s">
        <v>12</v>
      </c>
      <c r="H8" s="230" t="str">
        <f>'組合表'!AH6</f>
        <v>G2</v>
      </c>
      <c r="I8" s="50" t="str">
        <f t="shared" si="2"/>
        <v>G2G1</v>
      </c>
      <c r="J8" s="325">
        <v>0</v>
      </c>
      <c r="K8" s="356" t="str">
        <f>VLOOKUP(H8,'チーム表'!C:D,2,FALSE)</f>
        <v>山中SPARS　Ｊｒ</v>
      </c>
      <c r="L8" s="47"/>
      <c r="M8" s="225" t="s">
        <v>273</v>
      </c>
      <c r="N8" s="32" t="str">
        <f t="shared" si="3"/>
        <v>F1F2</v>
      </c>
      <c r="O8" s="316">
        <v>4</v>
      </c>
      <c r="P8" s="356" t="str">
        <f>VLOOKUP(M8,'チーム表'!C:D,2,FALSE)</f>
        <v>奥能登クラブジュニア</v>
      </c>
      <c r="Q8" s="242" t="s">
        <v>12</v>
      </c>
      <c r="R8" s="225" t="s">
        <v>274</v>
      </c>
      <c r="S8" s="50" t="str">
        <f t="shared" si="4"/>
        <v>F2F1</v>
      </c>
      <c r="T8" s="325">
        <v>3</v>
      </c>
      <c r="U8" s="356" t="str">
        <f>VLOOKUP(R8,'チーム表'!C:D,2,FALSE)</f>
        <v>千坂Fロータスルート</v>
      </c>
      <c r="V8" s="295"/>
      <c r="W8" s="334" t="str">
        <f>'組合表'!AK6</f>
        <v>B3</v>
      </c>
      <c r="X8" s="311" t="str">
        <f t="shared" si="5"/>
        <v>B3B4</v>
      </c>
      <c r="Y8" s="316">
        <v>8</v>
      </c>
      <c r="Z8" s="356" t="str">
        <f>VLOOKUP(W8,'チーム表'!C:D,2,FALSE)</f>
        <v>向本折クラブA</v>
      </c>
      <c r="AA8" s="242" t="s">
        <v>12</v>
      </c>
      <c r="AB8" s="334" t="str">
        <f>'組合表'!AL6</f>
        <v>B4</v>
      </c>
      <c r="AC8" s="313" t="str">
        <f t="shared" si="6"/>
        <v>B4B3</v>
      </c>
      <c r="AD8" s="317">
        <v>11</v>
      </c>
      <c r="AE8" s="354" t="str">
        <f>VLOOKUP(AB8,'チーム表'!C:D,2,FALSE)</f>
        <v>NISHIファイヤースターズ</v>
      </c>
      <c r="AG8" s="307" t="str">
        <f t="shared" si="0"/>
        <v>G1G2</v>
      </c>
      <c r="AH8" s="307">
        <f t="shared" si="7"/>
        <v>6</v>
      </c>
    </row>
    <row r="9" spans="1:34" ht="28.5" customHeight="1">
      <c r="A9" s="238">
        <v>4</v>
      </c>
      <c r="B9" s="228">
        <v>0.4166666666666667</v>
      </c>
      <c r="C9" s="225" t="str">
        <f>'組合表'!AG7</f>
        <v>C3</v>
      </c>
      <c r="D9" s="32" t="str">
        <f t="shared" si="1"/>
        <v>C3C4</v>
      </c>
      <c r="E9" s="319">
        <v>8</v>
      </c>
      <c r="F9" s="356" t="str">
        <f>VLOOKUP(C9,'チーム表'!C:D,2,FALSE)</f>
        <v>山中SPARS</v>
      </c>
      <c r="G9" s="230" t="s">
        <v>12</v>
      </c>
      <c r="H9" s="230" t="str">
        <f>'組合表'!AH7</f>
        <v>C4</v>
      </c>
      <c r="I9" s="50" t="str">
        <f t="shared" si="2"/>
        <v>C4C3</v>
      </c>
      <c r="J9" s="325">
        <v>3</v>
      </c>
      <c r="K9" s="356" t="str">
        <f>VLOOKUP(H9,'チーム表'!C:D,2,FALSE)</f>
        <v>あさひスーパーファイターズ</v>
      </c>
      <c r="L9" s="47"/>
      <c r="M9" s="230" t="str">
        <f>'組合表'!AI7</f>
        <v>E3</v>
      </c>
      <c r="N9" s="32" t="str">
        <f t="shared" si="3"/>
        <v>E3E4</v>
      </c>
      <c r="O9" s="316">
        <v>11</v>
      </c>
      <c r="P9" s="356" t="str">
        <f>VLOOKUP(M9,'チーム表'!C:D,2,FALSE)</f>
        <v>寺井九谷クラブ</v>
      </c>
      <c r="Q9" s="242" t="s">
        <v>12</v>
      </c>
      <c r="R9" s="230" t="str">
        <f>'組合表'!AJ7</f>
        <v>E4</v>
      </c>
      <c r="S9" s="50" t="str">
        <f t="shared" si="4"/>
        <v>E4E3</v>
      </c>
      <c r="T9" s="325">
        <v>2</v>
      </c>
      <c r="U9" s="356" t="str">
        <f>VLOOKUP(R9,'チーム表'!C:D,2,FALSE)</f>
        <v>NISHI　Ｊｒスターズ</v>
      </c>
      <c r="V9" s="295"/>
      <c r="W9" s="334" t="str">
        <f>'組合表'!AK7</f>
        <v>F3</v>
      </c>
      <c r="X9" s="311" t="str">
        <f t="shared" si="5"/>
        <v>F3F4</v>
      </c>
      <c r="Y9" s="316">
        <v>4</v>
      </c>
      <c r="Z9" s="356" t="str">
        <f>VLOOKUP(W9,'チーム表'!C:D,2,FALSE)</f>
        <v>向本折クラブNew</v>
      </c>
      <c r="AA9" s="242" t="s">
        <v>12</v>
      </c>
      <c r="AB9" s="334" t="str">
        <f>'組合表'!AL7</f>
        <v>F4</v>
      </c>
      <c r="AC9" s="313" t="str">
        <f t="shared" si="6"/>
        <v>F4F3</v>
      </c>
      <c r="AD9" s="317">
        <v>5</v>
      </c>
      <c r="AE9" s="354" t="str">
        <f>VLOOKUP(AB9,'チーム表'!C:D,2,FALSE)</f>
        <v>松任の大魔陣Jr</v>
      </c>
      <c r="AG9" s="307" t="str">
        <f t="shared" si="0"/>
        <v>C3C4</v>
      </c>
      <c r="AH9" s="307">
        <f t="shared" si="7"/>
        <v>8</v>
      </c>
    </row>
    <row r="10" spans="1:34" ht="28.5" customHeight="1">
      <c r="A10" s="238">
        <v>5</v>
      </c>
      <c r="B10" s="228">
        <v>0.4236111111111111</v>
      </c>
      <c r="C10" s="225" t="str">
        <f>'組合表'!AG8</f>
        <v>D3</v>
      </c>
      <c r="D10" s="32" t="str">
        <f t="shared" si="1"/>
        <v>D3D4</v>
      </c>
      <c r="E10" s="319">
        <v>6</v>
      </c>
      <c r="F10" s="356" t="str">
        <f>VLOOKUP(C10,'チーム表'!C:D,2,FALSE)</f>
        <v>呉羽ドッジボールクラブ</v>
      </c>
      <c r="G10" s="230" t="s">
        <v>12</v>
      </c>
      <c r="H10" s="230" t="str">
        <f>'組合表'!AH8</f>
        <v>D4</v>
      </c>
      <c r="I10" s="50" t="str">
        <f t="shared" si="2"/>
        <v>D4D3</v>
      </c>
      <c r="J10" s="325">
        <v>8</v>
      </c>
      <c r="K10" s="356" t="str">
        <f>VLOOKUP(H10,'チーム表'!C:D,2,FALSE)</f>
        <v>鞍月アタッカーズ</v>
      </c>
      <c r="L10" s="47"/>
      <c r="M10" s="230" t="str">
        <f>'組合表'!AI8</f>
        <v>G3</v>
      </c>
      <c r="N10" s="32" t="str">
        <f t="shared" si="3"/>
        <v>G3G4</v>
      </c>
      <c r="O10" s="316">
        <v>10</v>
      </c>
      <c r="P10" s="356" t="str">
        <f>VLOOKUP(M10,'チーム表'!C:D,2,FALSE)</f>
        <v>鵜川ミラクルフェニックスＪｒ</v>
      </c>
      <c r="Q10" s="242" t="s">
        <v>12</v>
      </c>
      <c r="R10" s="230" t="str">
        <f>'組合表'!AJ8</f>
        <v>G4</v>
      </c>
      <c r="S10" s="50" t="str">
        <f t="shared" si="4"/>
        <v>G4G3</v>
      </c>
      <c r="T10" s="325">
        <v>3</v>
      </c>
      <c r="U10" s="356" t="str">
        <f>VLOOKUP(R10,'チーム表'!C:D,2,FALSE)</f>
        <v>寺井クラブJr.</v>
      </c>
      <c r="V10" s="295"/>
      <c r="W10" s="334" t="str">
        <f>'組合表'!AK8</f>
        <v>A1</v>
      </c>
      <c r="X10" s="311" t="str">
        <f t="shared" si="5"/>
        <v>A1A5</v>
      </c>
      <c r="Y10" s="316">
        <v>11</v>
      </c>
      <c r="Z10" s="356" t="str">
        <f>VLOOKUP(W10,'チーム表'!C:D,2,FALSE)</f>
        <v>鳳至ドッジボールクラブ</v>
      </c>
      <c r="AA10" s="242" t="s">
        <v>12</v>
      </c>
      <c r="AB10" s="334" t="str">
        <f>'組合表'!AL8</f>
        <v>A5</v>
      </c>
      <c r="AC10" s="313" t="str">
        <f t="shared" si="6"/>
        <v>A5A1</v>
      </c>
      <c r="AD10" s="317">
        <v>3</v>
      </c>
      <c r="AE10" s="354" t="str">
        <f>VLOOKUP(AB10,'チーム表'!C:D,2,FALSE)</f>
        <v>三谷D.B.C</v>
      </c>
      <c r="AG10" s="307" t="str">
        <f t="shared" si="0"/>
        <v>D3D4</v>
      </c>
      <c r="AH10" s="307">
        <f t="shared" si="7"/>
        <v>6</v>
      </c>
    </row>
    <row r="11" spans="1:34" ht="28.5" customHeight="1">
      <c r="A11" s="238">
        <v>6</v>
      </c>
      <c r="B11" s="228">
        <v>0.4305555555555556</v>
      </c>
      <c r="C11" s="225" t="str">
        <f>'組合表'!AG9</f>
        <v>B1</v>
      </c>
      <c r="D11" s="32" t="str">
        <f t="shared" si="1"/>
        <v>B1B5</v>
      </c>
      <c r="E11" s="319">
        <v>10</v>
      </c>
      <c r="F11" s="356" t="str">
        <f>VLOOKUP(C11,'チーム表'!C:D,2,FALSE)</f>
        <v>小木クラブ</v>
      </c>
      <c r="G11" s="230" t="s">
        <v>12</v>
      </c>
      <c r="H11" s="230" t="str">
        <f>'組合表'!AH9</f>
        <v>B5</v>
      </c>
      <c r="I11" s="50" t="str">
        <f t="shared" si="2"/>
        <v>B5B1</v>
      </c>
      <c r="J11" s="325">
        <v>8</v>
      </c>
      <c r="K11" s="356" t="str">
        <f>VLOOKUP(H11,'チーム表'!C:D,2,FALSE)</f>
        <v>田上闘球DREAMS</v>
      </c>
      <c r="L11" s="47"/>
      <c r="M11" s="230" t="str">
        <f>'組合表'!AI9</f>
        <v>C1</v>
      </c>
      <c r="N11" s="32" t="str">
        <f t="shared" si="3"/>
        <v>C1C5</v>
      </c>
      <c r="O11" s="316">
        <v>5</v>
      </c>
      <c r="P11" s="356" t="str">
        <f>VLOOKUP(M11,'チーム表'!C:D,2,FALSE)</f>
        <v>三馬パワフル</v>
      </c>
      <c r="Q11" s="242" t="s">
        <v>12</v>
      </c>
      <c r="R11" s="230" t="str">
        <f>'組合表'!AJ9</f>
        <v>C5</v>
      </c>
      <c r="S11" s="50" t="str">
        <f t="shared" si="4"/>
        <v>C5C1</v>
      </c>
      <c r="T11" s="325">
        <v>7</v>
      </c>
      <c r="U11" s="356" t="str">
        <f>VLOOKUP(R11,'チーム表'!C:D,2,FALSE)</f>
        <v>松任の大魔陣</v>
      </c>
      <c r="V11" s="295"/>
      <c r="W11" s="225" t="s">
        <v>43</v>
      </c>
      <c r="X11" s="311" t="str">
        <f t="shared" si="5"/>
        <v>G2G3</v>
      </c>
      <c r="Y11" s="316">
        <v>0</v>
      </c>
      <c r="Z11" s="356" t="str">
        <f>VLOOKUP(W11,'チーム表'!C:D,2,FALSE)</f>
        <v>山中SPARS　Ｊｒ</v>
      </c>
      <c r="AA11" s="242" t="s">
        <v>12</v>
      </c>
      <c r="AB11" s="225" t="s">
        <v>256</v>
      </c>
      <c r="AC11" s="313" t="str">
        <f t="shared" si="6"/>
        <v>G3G2</v>
      </c>
      <c r="AD11" s="317">
        <v>8</v>
      </c>
      <c r="AE11" s="354" t="str">
        <f>VLOOKUP(AB11,'チーム表'!C:D,2,FALSE)</f>
        <v>鵜川ミラクルフェニックスＪｒ</v>
      </c>
      <c r="AG11" s="307" t="str">
        <f t="shared" si="0"/>
        <v>B1B5</v>
      </c>
      <c r="AH11" s="307">
        <f t="shared" si="7"/>
        <v>10</v>
      </c>
    </row>
    <row r="12" spans="1:34" ht="28.5" customHeight="1">
      <c r="A12" s="238">
        <v>7</v>
      </c>
      <c r="B12" s="228">
        <v>0.4375</v>
      </c>
      <c r="C12" s="225" t="str">
        <f>'組合表'!AG10</f>
        <v>F1</v>
      </c>
      <c r="D12" s="32" t="str">
        <f t="shared" si="1"/>
        <v>F1F5</v>
      </c>
      <c r="E12" s="319">
        <v>5</v>
      </c>
      <c r="F12" s="356" t="str">
        <f>VLOOKUP(C12,'チーム表'!C:D,2,FALSE)</f>
        <v>奥能登クラブジュニア</v>
      </c>
      <c r="G12" s="230" t="s">
        <v>12</v>
      </c>
      <c r="H12" s="230" t="str">
        <f>'組合表'!AH10</f>
        <v>F5</v>
      </c>
      <c r="I12" s="50" t="str">
        <f t="shared" si="2"/>
        <v>F5F1</v>
      </c>
      <c r="J12" s="325">
        <v>4</v>
      </c>
      <c r="K12" s="356" t="str">
        <f>VLOOKUP(H12,'チーム表'!C:D,2,FALSE)</f>
        <v>鞍月・三谷アタッカーズ</v>
      </c>
      <c r="L12" s="47"/>
      <c r="M12" s="230" t="str">
        <f>'組合表'!AI10</f>
        <v>D2</v>
      </c>
      <c r="N12" s="32" t="str">
        <f t="shared" si="3"/>
        <v>D2D3</v>
      </c>
      <c r="O12" s="316">
        <v>9</v>
      </c>
      <c r="P12" s="356" t="str">
        <f>VLOOKUP(M12,'チーム表'!C:D,2,FALSE)</f>
        <v>千坂ドッジファイヤーズ</v>
      </c>
      <c r="Q12" s="242" t="s">
        <v>12</v>
      </c>
      <c r="R12" s="230" t="str">
        <f>'組合表'!AJ10</f>
        <v>D3</v>
      </c>
      <c r="S12" s="50" t="str">
        <f t="shared" si="4"/>
        <v>D3D2</v>
      </c>
      <c r="T12" s="325">
        <v>4</v>
      </c>
      <c r="U12" s="356" t="str">
        <f>VLOOKUP(R12,'チーム表'!C:D,2,FALSE)</f>
        <v>呉羽ドッジボールクラブ</v>
      </c>
      <c r="V12" s="295"/>
      <c r="W12" s="225" t="s">
        <v>324</v>
      </c>
      <c r="X12" s="311" t="str">
        <f t="shared" si="5"/>
        <v>E1E5</v>
      </c>
      <c r="Y12" s="316">
        <v>0</v>
      </c>
      <c r="Z12" s="356" t="str">
        <f>VLOOKUP(W12,'チーム表'!C:D,2,FALSE)</f>
        <v>鳳至ドッジボールクラブＪｒ</v>
      </c>
      <c r="AA12" s="242" t="s">
        <v>12</v>
      </c>
      <c r="AB12" s="225" t="s">
        <v>263</v>
      </c>
      <c r="AC12" s="313" t="str">
        <f t="shared" si="6"/>
        <v>E5E1</v>
      </c>
      <c r="AD12" s="317">
        <v>9</v>
      </c>
      <c r="AE12" s="354" t="str">
        <f>VLOOKUP(AB12,'チーム表'!C:D,2,FALSE)</f>
        <v>田上闘球FUTURES</v>
      </c>
      <c r="AG12" s="307" t="str">
        <f t="shared" si="0"/>
        <v>F1F5</v>
      </c>
      <c r="AH12" s="307">
        <f t="shared" si="7"/>
        <v>5</v>
      </c>
    </row>
    <row r="13" spans="1:34" ht="28.5" customHeight="1">
      <c r="A13" s="238">
        <v>8</v>
      </c>
      <c r="B13" s="228">
        <v>0.4444444444444444</v>
      </c>
      <c r="C13" s="225" t="str">
        <f>'組合表'!AG11</f>
        <v>A2</v>
      </c>
      <c r="D13" s="32" t="str">
        <f t="shared" si="1"/>
        <v>A2A3</v>
      </c>
      <c r="E13" s="319">
        <v>10</v>
      </c>
      <c r="F13" s="356" t="str">
        <f>VLOOKUP(C13,'チーム表'!C:D,2,FALSE)</f>
        <v>針原パイレーツ</v>
      </c>
      <c r="G13" s="230" t="s">
        <v>12</v>
      </c>
      <c r="H13" s="230" t="str">
        <f>'組合表'!AH11</f>
        <v>A3</v>
      </c>
      <c r="I13" s="50" t="str">
        <f t="shared" si="2"/>
        <v>A3A2</v>
      </c>
      <c r="J13" s="325">
        <v>8</v>
      </c>
      <c r="K13" s="356" t="str">
        <f>VLOOKUP(H13,'チーム表'!C:D,2,FALSE)</f>
        <v>寺井クラブ</v>
      </c>
      <c r="L13" s="47"/>
      <c r="M13" s="230" t="str">
        <f>'組合表'!AI11</f>
        <v>B2</v>
      </c>
      <c r="N13" s="32" t="str">
        <f t="shared" si="3"/>
        <v>B2B3</v>
      </c>
      <c r="O13" s="316">
        <v>9</v>
      </c>
      <c r="P13" s="356" t="str">
        <f>VLOOKUP(M13,'チーム表'!C:D,2,FALSE)</f>
        <v>杉っ子ドッジファイターズ</v>
      </c>
      <c r="Q13" s="242" t="s">
        <v>12</v>
      </c>
      <c r="R13" s="230" t="str">
        <f>'組合表'!AJ11</f>
        <v>B3</v>
      </c>
      <c r="S13" s="50" t="str">
        <f t="shared" si="4"/>
        <v>B3B2</v>
      </c>
      <c r="T13" s="325">
        <v>8</v>
      </c>
      <c r="U13" s="356" t="str">
        <f>VLOOKUP(R13,'チーム表'!C:D,2,FALSE)</f>
        <v>向本折クラブA</v>
      </c>
      <c r="V13" s="295"/>
      <c r="W13" s="334" t="str">
        <f>'組合表'!AK11</f>
        <v>C2</v>
      </c>
      <c r="X13" s="311" t="str">
        <f t="shared" si="5"/>
        <v>C2C3</v>
      </c>
      <c r="Y13" s="316">
        <v>6</v>
      </c>
      <c r="Z13" s="356" t="str">
        <f>VLOOKUP(W13,'チーム表'!C:D,2,FALSE)</f>
        <v>珠洲クラブ</v>
      </c>
      <c r="AA13" s="242" t="s">
        <v>12</v>
      </c>
      <c r="AB13" s="334" t="str">
        <f>'組合表'!AL11</f>
        <v>C3</v>
      </c>
      <c r="AC13" s="313" t="str">
        <f t="shared" si="6"/>
        <v>C3C2</v>
      </c>
      <c r="AD13" s="317">
        <v>8</v>
      </c>
      <c r="AE13" s="354" t="str">
        <f>VLOOKUP(AB13,'チーム表'!C:D,2,FALSE)</f>
        <v>山中SPARS</v>
      </c>
      <c r="AG13" s="307" t="str">
        <f t="shared" si="0"/>
        <v>A2A3</v>
      </c>
      <c r="AH13" s="307">
        <f t="shared" si="7"/>
        <v>10</v>
      </c>
    </row>
    <row r="14" spans="1:34" ht="28.5" customHeight="1">
      <c r="A14" s="238">
        <v>9</v>
      </c>
      <c r="B14" s="228">
        <v>0.4513888888888889</v>
      </c>
      <c r="C14" s="225" t="str">
        <f>'組合表'!AG12</f>
        <v>E2</v>
      </c>
      <c r="D14" s="32" t="str">
        <f t="shared" si="1"/>
        <v>E2E3</v>
      </c>
      <c r="E14" s="319">
        <v>5</v>
      </c>
      <c r="F14" s="356" t="str">
        <f>VLOOKUP(C14,'チーム表'!C:D,2,FALSE)</f>
        <v>山中STARS</v>
      </c>
      <c r="G14" s="230" t="s">
        <v>12</v>
      </c>
      <c r="H14" s="230" t="str">
        <f>'組合表'!AH12</f>
        <v>E3</v>
      </c>
      <c r="I14" s="50" t="str">
        <f t="shared" si="2"/>
        <v>E3E2</v>
      </c>
      <c r="J14" s="325">
        <v>8</v>
      </c>
      <c r="K14" s="356" t="str">
        <f>VLOOKUP(H14,'チーム表'!C:D,2,FALSE)</f>
        <v>寺井九谷クラブ</v>
      </c>
      <c r="L14" s="47"/>
      <c r="M14" s="230" t="str">
        <f>'組合表'!AI12</f>
        <v>F2</v>
      </c>
      <c r="N14" s="32" t="str">
        <f t="shared" si="3"/>
        <v>F2F3</v>
      </c>
      <c r="O14" s="316">
        <v>6</v>
      </c>
      <c r="P14" s="356" t="str">
        <f>VLOOKUP(M14,'チーム表'!C:D,2,FALSE)</f>
        <v>千坂Fロータスルート</v>
      </c>
      <c r="Q14" s="242" t="s">
        <v>12</v>
      </c>
      <c r="R14" s="230" t="str">
        <f>'組合表'!AJ12</f>
        <v>F3</v>
      </c>
      <c r="S14" s="50" t="str">
        <f t="shared" si="4"/>
        <v>F3F2</v>
      </c>
      <c r="T14" s="325">
        <v>3</v>
      </c>
      <c r="U14" s="356" t="str">
        <f>VLOOKUP(R14,'チーム表'!C:D,2,FALSE)</f>
        <v>向本折クラブNew</v>
      </c>
      <c r="V14" s="295"/>
      <c r="W14" s="334" t="str">
        <f>'組合表'!AK12</f>
        <v>D1</v>
      </c>
      <c r="X14" s="311" t="str">
        <f t="shared" si="5"/>
        <v>D1D4</v>
      </c>
      <c r="Y14" s="316">
        <v>1</v>
      </c>
      <c r="Z14" s="356" t="str">
        <f>VLOOKUP(W14,'チーム表'!C:D,2,FALSE)</f>
        <v>鵜川ミラクルフェニックス</v>
      </c>
      <c r="AA14" s="242" t="s">
        <v>12</v>
      </c>
      <c r="AB14" s="334" t="str">
        <f>'組合表'!AL12</f>
        <v>D4</v>
      </c>
      <c r="AC14" s="313" t="str">
        <f t="shared" si="6"/>
        <v>D4D1</v>
      </c>
      <c r="AD14" s="317">
        <v>9</v>
      </c>
      <c r="AE14" s="354" t="str">
        <f>VLOOKUP(AB14,'チーム表'!C:D,2,FALSE)</f>
        <v>鞍月アタッカーズ</v>
      </c>
      <c r="AG14" s="307" t="str">
        <f t="shared" si="0"/>
        <v>E2E3</v>
      </c>
      <c r="AH14" s="307">
        <f t="shared" si="7"/>
        <v>5</v>
      </c>
    </row>
    <row r="15" spans="1:34" ht="28.5" customHeight="1">
      <c r="A15" s="238">
        <v>10</v>
      </c>
      <c r="B15" s="228">
        <v>0.4583333333333333</v>
      </c>
      <c r="C15" s="225" t="str">
        <f>'組合表'!AG13</f>
        <v>G1</v>
      </c>
      <c r="D15" s="32" t="str">
        <f t="shared" si="1"/>
        <v>G1G4</v>
      </c>
      <c r="E15" s="319">
        <v>8</v>
      </c>
      <c r="F15" s="356" t="str">
        <f>VLOOKUP(C15,'チーム表'!C:D,2,FALSE)</f>
        <v>ドッジの王子様</v>
      </c>
      <c r="G15" s="230" t="s">
        <v>12</v>
      </c>
      <c r="H15" s="230" t="str">
        <f>'組合表'!AH13</f>
        <v>G4</v>
      </c>
      <c r="I15" s="50" t="str">
        <f t="shared" si="2"/>
        <v>G4G1</v>
      </c>
      <c r="J15" s="325">
        <v>2</v>
      </c>
      <c r="K15" s="356" t="str">
        <f>VLOOKUP(H15,'チーム表'!C:D,2,FALSE)</f>
        <v>寺井クラブJr.</v>
      </c>
      <c r="L15" s="47"/>
      <c r="M15" s="230" t="str">
        <f>'組合表'!AI13</f>
        <v>A4</v>
      </c>
      <c r="N15" s="32" t="str">
        <f t="shared" si="3"/>
        <v>A4A5</v>
      </c>
      <c r="O15" s="316">
        <v>9</v>
      </c>
      <c r="P15" s="356" t="str">
        <f>VLOOKUP(M15,'チーム表'!C:D,2,FALSE)</f>
        <v>米丸ドッジボールクラブ</v>
      </c>
      <c r="Q15" s="242" t="s">
        <v>12</v>
      </c>
      <c r="R15" s="230" t="str">
        <f>'組合表'!AJ13</f>
        <v>A5</v>
      </c>
      <c r="S15" s="50" t="str">
        <f t="shared" si="4"/>
        <v>A5A4</v>
      </c>
      <c r="T15" s="325">
        <v>7</v>
      </c>
      <c r="U15" s="356" t="str">
        <f>VLOOKUP(R15,'チーム表'!C:D,2,FALSE)</f>
        <v>三谷D.B.C</v>
      </c>
      <c r="V15" s="295"/>
      <c r="W15" s="334" t="str">
        <f>'組合表'!AK13</f>
        <v>B4</v>
      </c>
      <c r="X15" s="311" t="str">
        <f t="shared" si="5"/>
        <v>B4B5</v>
      </c>
      <c r="Y15" s="316">
        <v>11</v>
      </c>
      <c r="Z15" s="356" t="str">
        <f>VLOOKUP(W15,'チーム表'!C:D,2,FALSE)</f>
        <v>NISHIファイヤースターズ</v>
      </c>
      <c r="AA15" s="242" t="s">
        <v>12</v>
      </c>
      <c r="AB15" s="334" t="str">
        <f>'組合表'!AL13</f>
        <v>B5</v>
      </c>
      <c r="AC15" s="313" t="str">
        <f t="shared" si="6"/>
        <v>B5B4</v>
      </c>
      <c r="AD15" s="317">
        <v>8</v>
      </c>
      <c r="AE15" s="354" t="str">
        <f>VLOOKUP(AB15,'チーム表'!C:D,2,FALSE)</f>
        <v>田上闘球DREAMS</v>
      </c>
      <c r="AG15" s="307" t="str">
        <f t="shared" si="0"/>
        <v>G1G4</v>
      </c>
      <c r="AH15" s="307">
        <f t="shared" si="7"/>
        <v>8</v>
      </c>
    </row>
    <row r="16" spans="1:34" ht="28.5" customHeight="1">
      <c r="A16" s="238">
        <v>11</v>
      </c>
      <c r="B16" s="228">
        <v>0.46527777777777773</v>
      </c>
      <c r="C16" s="225" t="str">
        <f>'組合表'!AG14</f>
        <v>C4</v>
      </c>
      <c r="D16" s="32" t="str">
        <f t="shared" si="1"/>
        <v>C4C5</v>
      </c>
      <c r="E16" s="319">
        <v>9</v>
      </c>
      <c r="F16" s="356" t="str">
        <f>VLOOKUP(C16,'チーム表'!C:D,2,FALSE)</f>
        <v>あさひスーパーファイターズ</v>
      </c>
      <c r="G16" s="230" t="s">
        <v>12</v>
      </c>
      <c r="H16" s="230" t="str">
        <f>'組合表'!AH14</f>
        <v>C5</v>
      </c>
      <c r="I16" s="50" t="str">
        <f t="shared" si="2"/>
        <v>C5C4</v>
      </c>
      <c r="J16" s="325">
        <v>9</v>
      </c>
      <c r="K16" s="356" t="str">
        <f>VLOOKUP(H16,'チーム表'!C:D,2,FALSE)</f>
        <v>松任の大魔陣</v>
      </c>
      <c r="L16" s="47"/>
      <c r="M16" s="230" t="str">
        <f>'組合表'!AI14</f>
        <v>E4</v>
      </c>
      <c r="N16" s="32" t="str">
        <f t="shared" si="3"/>
        <v>E4E5</v>
      </c>
      <c r="O16" s="316">
        <v>1</v>
      </c>
      <c r="P16" s="356" t="str">
        <f>VLOOKUP(M16,'チーム表'!C:D,2,FALSE)</f>
        <v>NISHI　Ｊｒスターズ</v>
      </c>
      <c r="Q16" s="242" t="s">
        <v>12</v>
      </c>
      <c r="R16" s="230" t="str">
        <f>'組合表'!AJ14</f>
        <v>E5</v>
      </c>
      <c r="S16" s="50" t="str">
        <f t="shared" si="4"/>
        <v>E5E4</v>
      </c>
      <c r="T16" s="325">
        <v>11</v>
      </c>
      <c r="U16" s="356" t="str">
        <f>VLOOKUP(R16,'チーム表'!C:D,2,FALSE)</f>
        <v>田上闘球FUTURES</v>
      </c>
      <c r="V16" s="295"/>
      <c r="W16" s="225" t="s">
        <v>275</v>
      </c>
      <c r="X16" s="311" t="str">
        <f t="shared" si="5"/>
        <v>A1A4</v>
      </c>
      <c r="Y16" s="316">
        <v>6</v>
      </c>
      <c r="Z16" s="356" t="str">
        <f>VLOOKUP(W16,'チーム表'!C:D,2,FALSE)</f>
        <v>鳳至ドッジボールクラブ</v>
      </c>
      <c r="AA16" s="242" t="s">
        <v>12</v>
      </c>
      <c r="AB16" s="225" t="s">
        <v>244</v>
      </c>
      <c r="AC16" s="313" t="str">
        <f t="shared" si="6"/>
        <v>A4A1</v>
      </c>
      <c r="AD16" s="317">
        <v>8</v>
      </c>
      <c r="AE16" s="354" t="str">
        <f>VLOOKUP(AB16,'チーム表'!C:D,2,FALSE)</f>
        <v>米丸ドッジボールクラブ</v>
      </c>
      <c r="AG16" s="307" t="str">
        <f t="shared" si="0"/>
        <v>C4C5</v>
      </c>
      <c r="AH16" s="307">
        <f t="shared" si="7"/>
        <v>9</v>
      </c>
    </row>
    <row r="17" spans="1:34" ht="28.5" customHeight="1">
      <c r="A17" s="238">
        <v>12</v>
      </c>
      <c r="B17" s="228">
        <v>0.47222222222222227</v>
      </c>
      <c r="C17" s="225" t="str">
        <f>'組合表'!AG15</f>
        <v>D1</v>
      </c>
      <c r="D17" s="32" t="str">
        <f t="shared" si="1"/>
        <v>D1D3</v>
      </c>
      <c r="E17" s="319">
        <v>6</v>
      </c>
      <c r="F17" s="356" t="str">
        <f>VLOOKUP(C17,'チーム表'!C:D,2,FALSE)</f>
        <v>鵜川ミラクルフェニックス</v>
      </c>
      <c r="G17" s="230" t="s">
        <v>12</v>
      </c>
      <c r="H17" s="230" t="str">
        <f>'組合表'!AH15</f>
        <v>D3</v>
      </c>
      <c r="I17" s="50" t="str">
        <f t="shared" si="2"/>
        <v>D3D1</v>
      </c>
      <c r="J17" s="325">
        <v>6</v>
      </c>
      <c r="K17" s="356" t="str">
        <f>VLOOKUP(H17,'チーム表'!C:D,2,FALSE)</f>
        <v>呉羽ドッジボールクラブ</v>
      </c>
      <c r="L17" s="47"/>
      <c r="M17" s="225" t="s">
        <v>325</v>
      </c>
      <c r="N17" s="32" t="str">
        <f t="shared" si="3"/>
        <v>C1C4</v>
      </c>
      <c r="O17" s="316">
        <v>6</v>
      </c>
      <c r="P17" s="356" t="str">
        <f>VLOOKUP(M17,'チーム表'!C:D,2,FALSE)</f>
        <v>三馬パワフル</v>
      </c>
      <c r="Q17" s="242" t="s">
        <v>12</v>
      </c>
      <c r="R17" s="225" t="s">
        <v>326</v>
      </c>
      <c r="S17" s="50" t="str">
        <f t="shared" si="4"/>
        <v>C4C1</v>
      </c>
      <c r="T17" s="325">
        <v>8</v>
      </c>
      <c r="U17" s="356" t="str">
        <f>VLOOKUP(R17,'チーム表'!C:D,2,FALSE)</f>
        <v>あさひスーパーファイターズ</v>
      </c>
      <c r="V17" s="295"/>
      <c r="W17" s="225" t="s">
        <v>260</v>
      </c>
      <c r="X17" s="311" t="str">
        <f t="shared" si="5"/>
        <v>F4F5</v>
      </c>
      <c r="Y17" s="316">
        <v>8</v>
      </c>
      <c r="Z17" s="356" t="str">
        <f>VLOOKUP(W17,'チーム表'!C:D,2,FALSE)</f>
        <v>松任の大魔陣Jr</v>
      </c>
      <c r="AA17" s="242" t="s">
        <v>12</v>
      </c>
      <c r="AB17" s="225" t="s">
        <v>261</v>
      </c>
      <c r="AC17" s="313" t="str">
        <f t="shared" si="6"/>
        <v>F5F4</v>
      </c>
      <c r="AD17" s="317">
        <v>5</v>
      </c>
      <c r="AE17" s="354" t="str">
        <f>VLOOKUP(AB17,'チーム表'!C:D,2,FALSE)</f>
        <v>鞍月・三谷アタッカーズ</v>
      </c>
      <c r="AG17" s="307" t="str">
        <f t="shared" si="0"/>
        <v>D1D3</v>
      </c>
      <c r="AH17" s="307">
        <f t="shared" si="7"/>
        <v>6</v>
      </c>
    </row>
    <row r="18" spans="1:34" ht="28.5" customHeight="1">
      <c r="A18" s="238">
        <v>13</v>
      </c>
      <c r="B18" s="228">
        <v>0.4791666666666667</v>
      </c>
      <c r="C18" s="225" t="str">
        <f>'組合表'!AG16</f>
        <v>B1</v>
      </c>
      <c r="D18" s="32" t="str">
        <f t="shared" si="1"/>
        <v>B1B4</v>
      </c>
      <c r="E18" s="319">
        <v>8</v>
      </c>
      <c r="F18" s="356" t="str">
        <f>VLOOKUP(C18,'チーム表'!C:D,2,FALSE)</f>
        <v>小木クラブ</v>
      </c>
      <c r="G18" s="230" t="s">
        <v>12</v>
      </c>
      <c r="H18" s="230" t="str">
        <f>'組合表'!AH16</f>
        <v>B4</v>
      </c>
      <c r="I18" s="50" t="str">
        <f t="shared" si="2"/>
        <v>B4B1</v>
      </c>
      <c r="J18" s="325">
        <v>7</v>
      </c>
      <c r="K18" s="356" t="str">
        <f>VLOOKUP(H18,'チーム表'!C:D,2,FALSE)</f>
        <v>NISHIファイヤースターズ</v>
      </c>
      <c r="L18" s="47"/>
      <c r="M18" s="225" t="s">
        <v>327</v>
      </c>
      <c r="N18" s="32" t="str">
        <f t="shared" si="3"/>
        <v>G1G3</v>
      </c>
      <c r="O18" s="316">
        <v>9</v>
      </c>
      <c r="P18" s="356" t="str">
        <f>VLOOKUP(M18,'チーム表'!C:D,2,FALSE)</f>
        <v>ドッジの王子様</v>
      </c>
      <c r="Q18" s="242" t="s">
        <v>12</v>
      </c>
      <c r="R18" s="225" t="s">
        <v>328</v>
      </c>
      <c r="S18" s="50" t="str">
        <f t="shared" si="4"/>
        <v>G3G1</v>
      </c>
      <c r="T18" s="325">
        <v>4</v>
      </c>
      <c r="U18" s="356" t="str">
        <f>VLOOKUP(R18,'チーム表'!C:D,2,FALSE)</f>
        <v>鵜川ミラクルフェニックスＪｒ</v>
      </c>
      <c r="V18" s="295"/>
      <c r="W18" s="225" t="s">
        <v>43</v>
      </c>
      <c r="X18" s="311" t="str">
        <f t="shared" si="5"/>
        <v>G2G4</v>
      </c>
      <c r="Y18" s="316">
        <v>8</v>
      </c>
      <c r="Z18" s="356" t="str">
        <f>VLOOKUP(W18,'チーム表'!C:D,2,FALSE)</f>
        <v>山中SPARS　Ｊｒ</v>
      </c>
      <c r="AA18" s="242" t="s">
        <v>12</v>
      </c>
      <c r="AB18" s="225" t="s">
        <v>262</v>
      </c>
      <c r="AC18" s="313" t="str">
        <f t="shared" si="6"/>
        <v>G4G2</v>
      </c>
      <c r="AD18" s="317">
        <v>4</v>
      </c>
      <c r="AE18" s="354" t="str">
        <f>VLOOKUP(AB18,'チーム表'!C:D,2,FALSE)</f>
        <v>寺井クラブJr.</v>
      </c>
      <c r="AG18" s="307" t="str">
        <f t="shared" si="0"/>
        <v>B1B4</v>
      </c>
      <c r="AH18" s="307">
        <f t="shared" si="7"/>
        <v>8</v>
      </c>
    </row>
    <row r="19" spans="1:34" ht="28.5" customHeight="1">
      <c r="A19" s="238">
        <v>14</v>
      </c>
      <c r="B19" s="228">
        <v>0.4861111111111111</v>
      </c>
      <c r="C19" s="225" t="str">
        <f>'組合表'!AG17</f>
        <v>F1</v>
      </c>
      <c r="D19" s="32" t="str">
        <f t="shared" si="1"/>
        <v>F1F4</v>
      </c>
      <c r="E19" s="319">
        <v>6</v>
      </c>
      <c r="F19" s="356" t="str">
        <f>VLOOKUP(C19,'チーム表'!C:D,2,FALSE)</f>
        <v>奥能登クラブジュニア</v>
      </c>
      <c r="G19" s="230" t="s">
        <v>12</v>
      </c>
      <c r="H19" s="230" t="str">
        <f>'組合表'!AH17</f>
        <v>F4</v>
      </c>
      <c r="I19" s="50" t="str">
        <f t="shared" si="2"/>
        <v>F4F1</v>
      </c>
      <c r="J19" s="325">
        <v>5</v>
      </c>
      <c r="K19" s="356" t="str">
        <f>VLOOKUP(H19,'チーム表'!C:D,2,FALSE)</f>
        <v>松任の大魔陣Jr</v>
      </c>
      <c r="L19" s="47"/>
      <c r="M19" s="230" t="str">
        <f>'組合表'!AI17</f>
        <v>D2</v>
      </c>
      <c r="N19" s="32" t="str">
        <f t="shared" si="3"/>
        <v>D2D4</v>
      </c>
      <c r="O19" s="316">
        <v>7</v>
      </c>
      <c r="P19" s="356" t="str">
        <f>VLOOKUP(M19,'チーム表'!C:D,2,FALSE)</f>
        <v>千坂ドッジファイヤーズ</v>
      </c>
      <c r="Q19" s="242" t="s">
        <v>12</v>
      </c>
      <c r="R19" s="230" t="str">
        <f>'組合表'!AJ17</f>
        <v>D4</v>
      </c>
      <c r="S19" s="50" t="str">
        <f t="shared" si="4"/>
        <v>D4D2</v>
      </c>
      <c r="T19" s="325">
        <v>7</v>
      </c>
      <c r="U19" s="356" t="str">
        <f>VLOOKUP(R19,'チーム表'!C:D,2,FALSE)</f>
        <v>鞍月アタッカーズ</v>
      </c>
      <c r="V19" s="295"/>
      <c r="W19" s="306" t="s">
        <v>10</v>
      </c>
      <c r="X19" s="311" t="str">
        <f t="shared" si="5"/>
        <v>E1E4</v>
      </c>
      <c r="Y19" s="319">
        <v>4</v>
      </c>
      <c r="Z19" s="356" t="str">
        <f>VLOOKUP(W19,'チーム表'!C:D,2,FALSE)</f>
        <v>鳳至ドッジボールクラブＪｒ</v>
      </c>
      <c r="AA19" s="242" t="s">
        <v>12</v>
      </c>
      <c r="AB19" s="225" t="s">
        <v>259</v>
      </c>
      <c r="AC19" s="313" t="str">
        <f t="shared" si="6"/>
        <v>E4E1</v>
      </c>
      <c r="AD19" s="317">
        <v>3</v>
      </c>
      <c r="AE19" s="354" t="str">
        <f>VLOOKUP(AB19,'チーム表'!C:D,2,FALSE)</f>
        <v>NISHI　Ｊｒスターズ</v>
      </c>
      <c r="AG19" s="307" t="str">
        <f t="shared" si="0"/>
        <v>F1F4</v>
      </c>
      <c r="AH19" s="307">
        <f t="shared" si="7"/>
        <v>6</v>
      </c>
    </row>
    <row r="20" spans="1:34" ht="28.5" customHeight="1" thickBot="1">
      <c r="A20" s="363">
        <v>15</v>
      </c>
      <c r="B20" s="235">
        <v>0.4930555555555556</v>
      </c>
      <c r="C20" s="226" t="str">
        <f>'組合表'!AG18</f>
        <v>A2</v>
      </c>
      <c r="D20" s="211" t="str">
        <f t="shared" si="1"/>
        <v>A2A5</v>
      </c>
      <c r="E20" s="429">
        <v>10</v>
      </c>
      <c r="F20" s="357" t="str">
        <f>VLOOKUP(C20,'チーム表'!C:D,2,FALSE)</f>
        <v>針原パイレーツ</v>
      </c>
      <c r="G20" s="231" t="s">
        <v>12</v>
      </c>
      <c r="H20" s="231" t="str">
        <f>'組合表'!AH18</f>
        <v>A5</v>
      </c>
      <c r="I20" s="212" t="str">
        <f t="shared" si="2"/>
        <v>A5A2</v>
      </c>
      <c r="J20" s="436">
        <v>9</v>
      </c>
      <c r="K20" s="357" t="str">
        <f>VLOOKUP(H20,'チーム表'!C:D,2,FALSE)</f>
        <v>三谷D.B.C</v>
      </c>
      <c r="L20" s="49"/>
      <c r="M20" s="233" t="str">
        <f>'組合表'!AI18</f>
        <v>B2</v>
      </c>
      <c r="N20" s="211" t="str">
        <f t="shared" si="3"/>
        <v>B2B5</v>
      </c>
      <c r="O20" s="439">
        <v>6</v>
      </c>
      <c r="P20" s="357" t="str">
        <f>VLOOKUP(M20,'チーム表'!C:D,2,FALSE)</f>
        <v>杉っ子ドッジファイターズ</v>
      </c>
      <c r="Q20" s="244" t="s">
        <v>12</v>
      </c>
      <c r="R20" s="234" t="str">
        <f>'組合表'!AJ18</f>
        <v>B5</v>
      </c>
      <c r="S20" s="212" t="str">
        <f t="shared" si="4"/>
        <v>B5B2</v>
      </c>
      <c r="T20" s="441">
        <v>8</v>
      </c>
      <c r="U20" s="357" t="str">
        <f>VLOOKUP(R20,'チーム表'!C:D,2,FALSE)</f>
        <v>田上闘球DREAMS</v>
      </c>
      <c r="V20" s="268"/>
      <c r="W20" s="335" t="str">
        <f>'組合表'!AK18</f>
        <v>C2</v>
      </c>
      <c r="X20" s="321" t="str">
        <f t="shared" si="5"/>
        <v>C2C5</v>
      </c>
      <c r="Y20" s="322">
        <v>7</v>
      </c>
      <c r="Z20" s="357" t="str">
        <f>VLOOKUP(W20,'チーム表'!C:D,2,FALSE)</f>
        <v>珠洲クラブ</v>
      </c>
      <c r="AA20" s="244" t="s">
        <v>12</v>
      </c>
      <c r="AB20" s="335" t="str">
        <f>'組合表'!AL18</f>
        <v>C5</v>
      </c>
      <c r="AC20" s="323" t="str">
        <f t="shared" si="6"/>
        <v>C5C2</v>
      </c>
      <c r="AD20" s="324">
        <v>9</v>
      </c>
      <c r="AE20" s="396" t="str">
        <f>VLOOKUP(AB20,'チーム表'!C:D,2,FALSE)</f>
        <v>松任の大魔陣</v>
      </c>
      <c r="AG20" s="307" t="str">
        <f t="shared" si="0"/>
        <v>A2A5</v>
      </c>
      <c r="AH20" s="307">
        <f t="shared" si="7"/>
        <v>10</v>
      </c>
    </row>
    <row r="21" spans="1:34" ht="28.5" customHeight="1" thickBot="1">
      <c r="A21" s="509" t="s">
        <v>270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412"/>
      <c r="M21" s="510" t="s">
        <v>270</v>
      </c>
      <c r="N21" s="510"/>
      <c r="O21" s="510"/>
      <c r="P21" s="510"/>
      <c r="Q21" s="510"/>
      <c r="R21" s="510"/>
      <c r="S21" s="510"/>
      <c r="T21" s="510"/>
      <c r="U21" s="510"/>
      <c r="V21" s="413"/>
      <c r="W21" s="510" t="s">
        <v>270</v>
      </c>
      <c r="X21" s="510"/>
      <c r="Y21" s="510"/>
      <c r="Z21" s="510"/>
      <c r="AA21" s="510"/>
      <c r="AB21" s="510"/>
      <c r="AC21" s="510"/>
      <c r="AD21" s="510"/>
      <c r="AE21" s="511"/>
      <c r="AG21" s="307" t="str">
        <f aca="true" t="shared" si="8" ref="AG21:AG26">D22</f>
        <v>E2E5</v>
      </c>
      <c r="AH21" s="307">
        <f aca="true" t="shared" si="9" ref="AH21:AH26">IF(E22="","",E22)</f>
        <v>1</v>
      </c>
    </row>
    <row r="22" spans="1:34" ht="28.5" customHeight="1">
      <c r="A22" s="237">
        <v>16</v>
      </c>
      <c r="B22" s="227">
        <v>0.5277777777777778</v>
      </c>
      <c r="C22" s="227" t="str">
        <f>'組合表'!AG19</f>
        <v>E2</v>
      </c>
      <c r="D22" s="32" t="str">
        <f t="shared" si="1"/>
        <v>E2E5</v>
      </c>
      <c r="E22" s="428">
        <v>1</v>
      </c>
      <c r="F22" s="358" t="str">
        <f>VLOOKUP(C22,'チーム表'!C:D,2,FALSE)</f>
        <v>山中STARS</v>
      </c>
      <c r="G22" s="241" t="s">
        <v>12</v>
      </c>
      <c r="H22" s="229" t="str">
        <f>'組合表'!AH19</f>
        <v>E5</v>
      </c>
      <c r="I22" s="50" t="str">
        <f t="shared" si="2"/>
        <v>E5E2</v>
      </c>
      <c r="J22" s="397">
        <v>5</v>
      </c>
      <c r="K22" s="358" t="str">
        <f>VLOOKUP(H22,'チーム表'!C:D,2,FALSE)</f>
        <v>田上闘球FUTURES</v>
      </c>
      <c r="L22" s="51"/>
      <c r="M22" s="229" t="str">
        <f>'組合表'!AI19</f>
        <v>F2</v>
      </c>
      <c r="N22" s="32" t="str">
        <f t="shared" si="3"/>
        <v>F2F5</v>
      </c>
      <c r="O22" s="312">
        <v>3</v>
      </c>
      <c r="P22" s="358" t="str">
        <f>VLOOKUP(M22,'チーム表'!C:D,2,FALSE)</f>
        <v>千坂Fロータスルート</v>
      </c>
      <c r="Q22" s="241" t="s">
        <v>12</v>
      </c>
      <c r="R22" s="229" t="str">
        <f>'組合表'!AJ19</f>
        <v>F5</v>
      </c>
      <c r="S22" s="50" t="str">
        <f t="shared" si="4"/>
        <v>F5F2</v>
      </c>
      <c r="T22" s="397">
        <v>8</v>
      </c>
      <c r="U22" s="358" t="str">
        <f>VLOOKUP(R22,'チーム表'!C:D,2,FALSE)</f>
        <v>鞍月・三谷アタッカーズ</v>
      </c>
      <c r="V22" s="294"/>
      <c r="W22" s="333" t="str">
        <f>'組合表'!AK19</f>
        <v>A1</v>
      </c>
      <c r="X22" s="311" t="str">
        <f t="shared" si="5"/>
        <v>A1A3</v>
      </c>
      <c r="Y22" s="312">
        <v>8</v>
      </c>
      <c r="Z22" s="358" t="str">
        <f>VLOOKUP(W22,'チーム表'!C:D,2,FALSE)</f>
        <v>鳳至ドッジボールクラブ</v>
      </c>
      <c r="AA22" s="313" t="s">
        <v>12</v>
      </c>
      <c r="AB22" s="333" t="str">
        <f>'組合表'!AL19</f>
        <v>A3</v>
      </c>
      <c r="AC22" s="313" t="str">
        <f t="shared" si="6"/>
        <v>A3A1</v>
      </c>
      <c r="AD22" s="397">
        <v>11</v>
      </c>
      <c r="AE22" s="354" t="str">
        <f>VLOOKUP(AB22,'チーム表'!C:D,2,FALSE)</f>
        <v>寺井クラブ</v>
      </c>
      <c r="AG22" s="307" t="str">
        <f t="shared" si="8"/>
        <v>B1B3</v>
      </c>
      <c r="AH22" s="307">
        <f t="shared" si="9"/>
        <v>11</v>
      </c>
    </row>
    <row r="23" spans="1:34" ht="28.5" customHeight="1">
      <c r="A23" s="238">
        <v>17</v>
      </c>
      <c r="B23" s="228">
        <v>0.5347222222222222</v>
      </c>
      <c r="C23" s="228" t="str">
        <f>'組合表'!AG20</f>
        <v>B1</v>
      </c>
      <c r="D23" s="32" t="str">
        <f t="shared" si="1"/>
        <v>B1B3</v>
      </c>
      <c r="E23" s="319">
        <v>11</v>
      </c>
      <c r="F23" s="356" t="str">
        <f>VLOOKUP(C23,'チーム表'!C:D,2,FALSE)</f>
        <v>小木クラブ</v>
      </c>
      <c r="G23" s="242" t="s">
        <v>12</v>
      </c>
      <c r="H23" s="230" t="str">
        <f>'組合表'!AH20</f>
        <v>B3</v>
      </c>
      <c r="I23" s="50" t="str">
        <f t="shared" si="2"/>
        <v>B3B1</v>
      </c>
      <c r="J23" s="325">
        <v>6</v>
      </c>
      <c r="K23" s="356" t="str">
        <f>VLOOKUP(H23,'チーム表'!C:D,2,FALSE)</f>
        <v>向本折クラブA</v>
      </c>
      <c r="L23" s="47"/>
      <c r="M23" s="230" t="str">
        <f>'組合表'!AI20</f>
        <v>C1</v>
      </c>
      <c r="N23" s="32" t="str">
        <f t="shared" si="3"/>
        <v>C1C3</v>
      </c>
      <c r="O23" s="316">
        <v>3</v>
      </c>
      <c r="P23" s="356" t="str">
        <f>VLOOKUP(M23,'チーム表'!C:D,2,FALSE)</f>
        <v>三馬パワフル</v>
      </c>
      <c r="Q23" s="242" t="s">
        <v>12</v>
      </c>
      <c r="R23" s="230" t="str">
        <f>'組合表'!AJ20</f>
        <v>C3</v>
      </c>
      <c r="S23" s="50" t="str">
        <f t="shared" si="4"/>
        <v>C3C1</v>
      </c>
      <c r="T23" s="325">
        <v>11</v>
      </c>
      <c r="U23" s="356" t="str">
        <f>VLOOKUP(R23,'チーム表'!C:D,2,FALSE)</f>
        <v>山中SPARS</v>
      </c>
      <c r="V23" s="295"/>
      <c r="W23" s="334" t="str">
        <f>'組合表'!AK20</f>
        <v>E1</v>
      </c>
      <c r="X23" s="311" t="str">
        <f t="shared" si="5"/>
        <v>E1E3</v>
      </c>
      <c r="Y23" s="312">
        <v>2</v>
      </c>
      <c r="Z23" s="356" t="str">
        <f>VLOOKUP(W23,'チーム表'!C:D,2,FALSE)</f>
        <v>鳳至ドッジボールクラブＪｒ</v>
      </c>
      <c r="AA23" s="313" t="s">
        <v>12</v>
      </c>
      <c r="AB23" s="334" t="str">
        <f>'組合表'!AL20</f>
        <v>E3</v>
      </c>
      <c r="AC23" s="313" t="str">
        <f t="shared" si="6"/>
        <v>E3E1</v>
      </c>
      <c r="AD23" s="314">
        <v>4</v>
      </c>
      <c r="AE23" s="354" t="str">
        <f>VLOOKUP(AB23,'チーム表'!C:D,2,FALSE)</f>
        <v>寺井九谷クラブ</v>
      </c>
      <c r="AG23" s="307" t="str">
        <f t="shared" si="8"/>
        <v>F1F3</v>
      </c>
      <c r="AH23" s="307">
        <f t="shared" si="9"/>
        <v>4</v>
      </c>
    </row>
    <row r="24" spans="1:34" ht="28.5" customHeight="1">
      <c r="A24" s="238">
        <v>18</v>
      </c>
      <c r="B24" s="228">
        <v>0.5416666666666666</v>
      </c>
      <c r="C24" s="228" t="str">
        <f>'組合表'!AG21</f>
        <v>F1</v>
      </c>
      <c r="D24" s="32" t="str">
        <f t="shared" si="1"/>
        <v>F1F3</v>
      </c>
      <c r="E24" s="319">
        <v>4</v>
      </c>
      <c r="F24" s="356" t="str">
        <f>VLOOKUP(C24,'チーム表'!C:D,2,FALSE)</f>
        <v>奥能登クラブジュニア</v>
      </c>
      <c r="G24" s="242" t="s">
        <v>12</v>
      </c>
      <c r="H24" s="230" t="str">
        <f>'組合表'!AH21</f>
        <v>F3</v>
      </c>
      <c r="I24" s="50" t="str">
        <f t="shared" si="2"/>
        <v>F3F1</v>
      </c>
      <c r="J24" s="325">
        <v>6</v>
      </c>
      <c r="K24" s="356" t="str">
        <f>VLOOKUP(H24,'チーム表'!C:D,2,FALSE)</f>
        <v>向本折クラブNew</v>
      </c>
      <c r="L24" s="47"/>
      <c r="M24" s="230" t="str">
        <f>'組合表'!AI21</f>
        <v>A2</v>
      </c>
      <c r="N24" s="32" t="str">
        <f t="shared" si="3"/>
        <v>A2A4</v>
      </c>
      <c r="O24" s="316">
        <v>10</v>
      </c>
      <c r="P24" s="356" t="str">
        <f>VLOOKUP(M24,'チーム表'!C:D,2,FALSE)</f>
        <v>針原パイレーツ</v>
      </c>
      <c r="Q24" s="242" t="s">
        <v>12</v>
      </c>
      <c r="R24" s="230" t="str">
        <f>'組合表'!AJ21</f>
        <v>A4</v>
      </c>
      <c r="S24" s="50" t="str">
        <f t="shared" si="4"/>
        <v>A4A2</v>
      </c>
      <c r="T24" s="325">
        <v>8</v>
      </c>
      <c r="U24" s="356" t="str">
        <f>VLOOKUP(R24,'チーム表'!C:D,2,FALSE)</f>
        <v>米丸ドッジボールクラブ</v>
      </c>
      <c r="V24" s="295"/>
      <c r="W24" s="334" t="str">
        <f>'組合表'!AK21</f>
        <v>B2</v>
      </c>
      <c r="X24" s="311" t="str">
        <f t="shared" si="5"/>
        <v>B2B4</v>
      </c>
      <c r="Y24" s="312">
        <v>4</v>
      </c>
      <c r="Z24" s="356" t="str">
        <f>VLOOKUP(W24,'チーム表'!C:D,2,FALSE)</f>
        <v>杉っ子ドッジファイターズ</v>
      </c>
      <c r="AA24" s="313" t="s">
        <v>12</v>
      </c>
      <c r="AB24" s="334" t="str">
        <f>'組合表'!AL21</f>
        <v>B4</v>
      </c>
      <c r="AC24" s="313" t="str">
        <f t="shared" si="6"/>
        <v>B4B2</v>
      </c>
      <c r="AD24" s="314">
        <v>8</v>
      </c>
      <c r="AE24" s="354" t="str">
        <f>VLOOKUP(AB24,'チーム表'!C:D,2,FALSE)</f>
        <v>NISHIファイヤースターズ</v>
      </c>
      <c r="AG24" s="307" t="str">
        <f t="shared" si="8"/>
        <v>C2C4</v>
      </c>
      <c r="AH24" s="307">
        <f t="shared" si="9"/>
        <v>10</v>
      </c>
    </row>
    <row r="25" spans="1:34" ht="28.5" customHeight="1">
      <c r="A25" s="238">
        <v>19</v>
      </c>
      <c r="B25" s="228">
        <v>0.548611111111111</v>
      </c>
      <c r="C25" s="228" t="str">
        <f>'組合表'!AG22</f>
        <v>C2</v>
      </c>
      <c r="D25" s="32" t="str">
        <f t="shared" si="1"/>
        <v>C2C4</v>
      </c>
      <c r="E25" s="319">
        <v>10</v>
      </c>
      <c r="F25" s="356" t="str">
        <f>VLOOKUP(C25,'チーム表'!C:D,2,FALSE)</f>
        <v>珠洲クラブ</v>
      </c>
      <c r="G25" s="242" t="s">
        <v>12</v>
      </c>
      <c r="H25" s="230" t="str">
        <f>'組合表'!AH22</f>
        <v>C4</v>
      </c>
      <c r="I25" s="50" t="str">
        <f t="shared" si="2"/>
        <v>C4C2</v>
      </c>
      <c r="J25" s="325">
        <v>0</v>
      </c>
      <c r="K25" s="356" t="str">
        <f>VLOOKUP(H25,'チーム表'!C:D,2,FALSE)</f>
        <v>あさひスーパーファイターズ</v>
      </c>
      <c r="L25" s="47"/>
      <c r="M25" s="230" t="str">
        <f>'組合表'!AI22</f>
        <v>E2</v>
      </c>
      <c r="N25" s="32" t="str">
        <f t="shared" si="3"/>
        <v>E2E4</v>
      </c>
      <c r="O25" s="316">
        <v>9</v>
      </c>
      <c r="P25" s="356" t="str">
        <f>VLOOKUP(M25,'チーム表'!C:D,2,FALSE)</f>
        <v>山中STARS</v>
      </c>
      <c r="Q25" s="242" t="s">
        <v>12</v>
      </c>
      <c r="R25" s="230" t="str">
        <f>'組合表'!AJ22</f>
        <v>E4</v>
      </c>
      <c r="S25" s="50" t="str">
        <f t="shared" si="4"/>
        <v>E4E2</v>
      </c>
      <c r="T25" s="325">
        <v>0</v>
      </c>
      <c r="U25" s="356" t="str">
        <f>VLOOKUP(R25,'チーム表'!C:D,2,FALSE)</f>
        <v>NISHI　Ｊｒスターズ</v>
      </c>
      <c r="V25" s="295"/>
      <c r="W25" s="334" t="str">
        <f>'組合表'!AK22</f>
        <v>F2</v>
      </c>
      <c r="X25" s="311" t="str">
        <f t="shared" si="5"/>
        <v>F2F4</v>
      </c>
      <c r="Y25" s="312">
        <v>2</v>
      </c>
      <c r="Z25" s="356" t="str">
        <f>VLOOKUP(W25,'チーム表'!C:D,2,FALSE)</f>
        <v>千坂Fロータスルート</v>
      </c>
      <c r="AA25" s="313" t="s">
        <v>12</v>
      </c>
      <c r="AB25" s="334" t="str">
        <f>'組合表'!AL22</f>
        <v>F4</v>
      </c>
      <c r="AC25" s="313" t="str">
        <f t="shared" si="6"/>
        <v>F4F2</v>
      </c>
      <c r="AD25" s="314">
        <v>4</v>
      </c>
      <c r="AE25" s="354" t="str">
        <f>VLOOKUP(AB25,'チーム表'!C:D,2,FALSE)</f>
        <v>松任の大魔陣Jr</v>
      </c>
      <c r="AG25" s="307" t="str">
        <f t="shared" si="8"/>
        <v>A3A5</v>
      </c>
      <c r="AH25" s="307">
        <f t="shared" si="9"/>
        <v>10</v>
      </c>
    </row>
    <row r="26" spans="1:34" ht="28.5" customHeight="1">
      <c r="A26" s="238">
        <v>20</v>
      </c>
      <c r="B26" s="228">
        <v>0.5555555555555556</v>
      </c>
      <c r="C26" s="228" t="str">
        <f>'組合表'!AG23</f>
        <v>A3</v>
      </c>
      <c r="D26" s="32" t="str">
        <f t="shared" si="1"/>
        <v>A3A5</v>
      </c>
      <c r="E26" s="319">
        <v>10</v>
      </c>
      <c r="F26" s="356" t="str">
        <f>VLOOKUP(C26,'チーム表'!C:D,2,FALSE)</f>
        <v>寺井クラブ</v>
      </c>
      <c r="G26" s="242" t="s">
        <v>12</v>
      </c>
      <c r="H26" s="230" t="str">
        <f>'組合表'!AH23</f>
        <v>A5</v>
      </c>
      <c r="I26" s="50" t="str">
        <f t="shared" si="2"/>
        <v>A5A3</v>
      </c>
      <c r="J26" s="325">
        <v>2</v>
      </c>
      <c r="K26" s="356" t="str">
        <f>VLOOKUP(H26,'チーム表'!C:D,2,FALSE)</f>
        <v>三谷D.B.C</v>
      </c>
      <c r="L26" s="47"/>
      <c r="M26" s="230" t="str">
        <f>'組合表'!AI23</f>
        <v>B3</v>
      </c>
      <c r="N26" s="32" t="str">
        <f t="shared" si="3"/>
        <v>B3B5</v>
      </c>
      <c r="O26" s="316">
        <v>10</v>
      </c>
      <c r="P26" s="356" t="str">
        <f>VLOOKUP(M26,'チーム表'!C:D,2,FALSE)</f>
        <v>向本折クラブA</v>
      </c>
      <c r="Q26" s="242" t="s">
        <v>12</v>
      </c>
      <c r="R26" s="230" t="str">
        <f>'組合表'!AJ23</f>
        <v>B5</v>
      </c>
      <c r="S26" s="50" t="str">
        <f t="shared" si="4"/>
        <v>B5B3</v>
      </c>
      <c r="T26" s="325">
        <v>5</v>
      </c>
      <c r="U26" s="356" t="str">
        <f>VLOOKUP(R26,'チーム表'!C:D,2,FALSE)</f>
        <v>田上闘球DREAMS</v>
      </c>
      <c r="V26" s="295"/>
      <c r="W26" s="334" t="str">
        <f>'組合表'!AK23</f>
        <v>C3</v>
      </c>
      <c r="X26" s="311" t="str">
        <f t="shared" si="5"/>
        <v>C3C5</v>
      </c>
      <c r="Y26" s="312">
        <v>7</v>
      </c>
      <c r="Z26" s="356" t="str">
        <f>VLOOKUP(W26,'チーム表'!C:D,2,FALSE)</f>
        <v>山中SPARS</v>
      </c>
      <c r="AA26" s="313" t="s">
        <v>12</v>
      </c>
      <c r="AB26" s="334" t="str">
        <f>'組合表'!AL23</f>
        <v>C5</v>
      </c>
      <c r="AC26" s="313" t="str">
        <f t="shared" si="6"/>
        <v>C5C3</v>
      </c>
      <c r="AD26" s="314">
        <v>7</v>
      </c>
      <c r="AE26" s="354" t="str">
        <f>VLOOKUP(AB26,'チーム表'!C:D,2,FALSE)</f>
        <v>松任の大魔陣</v>
      </c>
      <c r="AG26" s="307" t="str">
        <f t="shared" si="8"/>
        <v>E3E5</v>
      </c>
      <c r="AH26" s="307">
        <f t="shared" si="9"/>
        <v>7</v>
      </c>
    </row>
    <row r="27" spans="1:34" ht="28.5" customHeight="1" thickBot="1">
      <c r="A27" s="239">
        <v>21</v>
      </c>
      <c r="B27" s="404">
        <v>0.5625</v>
      </c>
      <c r="C27" s="404" t="str">
        <f>'組合表'!AG24</f>
        <v>E3</v>
      </c>
      <c r="D27" s="73" t="str">
        <f t="shared" si="1"/>
        <v>E3E5</v>
      </c>
      <c r="E27" s="430">
        <v>7</v>
      </c>
      <c r="F27" s="359" t="str">
        <f>VLOOKUP(C27,'チーム表'!C:D,2,FALSE)</f>
        <v>寺井九谷クラブ</v>
      </c>
      <c r="G27" s="243" t="s">
        <v>12</v>
      </c>
      <c r="H27" s="232" t="str">
        <f>'組合表'!AH24</f>
        <v>E5</v>
      </c>
      <c r="I27" s="52" t="str">
        <f t="shared" si="2"/>
        <v>E5E3</v>
      </c>
      <c r="J27" s="437">
        <v>7</v>
      </c>
      <c r="K27" s="359" t="str">
        <f>VLOOKUP(H27,'チーム表'!C:D,2,FALSE)</f>
        <v>田上闘球FUTURES</v>
      </c>
      <c r="L27" s="74"/>
      <c r="M27" s="232" t="str">
        <f>'組合表'!AI24</f>
        <v>F3</v>
      </c>
      <c r="N27" s="73" t="str">
        <f t="shared" si="3"/>
        <v>F3F5</v>
      </c>
      <c r="O27" s="406">
        <v>4</v>
      </c>
      <c r="P27" s="359" t="str">
        <f>VLOOKUP(M27,'チーム表'!C:D,2,FALSE)</f>
        <v>向本折クラブNew</v>
      </c>
      <c r="Q27" s="243" t="s">
        <v>12</v>
      </c>
      <c r="R27" s="232" t="str">
        <f>'組合表'!AJ24</f>
        <v>F5</v>
      </c>
      <c r="S27" s="52" t="str">
        <f t="shared" si="4"/>
        <v>F5F3</v>
      </c>
      <c r="T27" s="437">
        <v>3</v>
      </c>
      <c r="U27" s="359" t="str">
        <f>VLOOKUP(R27,'チーム表'!C:D,2,FALSE)</f>
        <v>鞍月・三谷アタッカーズ</v>
      </c>
      <c r="V27" s="296"/>
      <c r="W27" s="336">
        <f>'組合表'!AK24</f>
      </c>
      <c r="X27" s="405">
        <f t="shared" si="5"/>
      </c>
      <c r="Y27" s="406"/>
      <c r="Z27" s="359" t="e">
        <f>VLOOKUP(W27,'チーム表'!C:D,2,FALSE)</f>
        <v>#N/A</v>
      </c>
      <c r="AA27" s="377" t="s">
        <v>12</v>
      </c>
      <c r="AB27" s="336">
        <f>'組合表'!AL24</f>
      </c>
      <c r="AC27" s="377">
        <f t="shared" si="6"/>
      </c>
      <c r="AD27" s="407"/>
      <c r="AE27" s="355" t="e">
        <f>VLOOKUP(AB27,'チーム表'!C:D,2,FALSE)</f>
        <v>#N/A</v>
      </c>
      <c r="AG27" s="307" t="e">
        <f>#REF!</f>
        <v>#REF!</v>
      </c>
      <c r="AH27" s="307" t="e">
        <f>IF(#REF!="","",#REF!)</f>
        <v>#REF!</v>
      </c>
    </row>
    <row r="28" spans="1:34" ht="28.5" customHeight="1">
      <c r="A28" s="237">
        <v>22</v>
      </c>
      <c r="B28" s="227">
        <v>0.5833333333333334</v>
      </c>
      <c r="C28" s="75">
        <v>1</v>
      </c>
      <c r="D28" s="91"/>
      <c r="E28" s="431"/>
      <c r="F28" s="497" t="s">
        <v>285</v>
      </c>
      <c r="G28" s="498"/>
      <c r="H28" s="498"/>
      <c r="I28" s="498"/>
      <c r="J28" s="498"/>
      <c r="K28" s="499"/>
      <c r="L28" s="58"/>
      <c r="M28" s="75">
        <v>1</v>
      </c>
      <c r="N28" s="91"/>
      <c r="O28" s="431"/>
      <c r="P28" s="497" t="s">
        <v>280</v>
      </c>
      <c r="Q28" s="498"/>
      <c r="R28" s="498"/>
      <c r="S28" s="498"/>
      <c r="T28" s="498"/>
      <c r="U28" s="499"/>
      <c r="V28" s="297"/>
      <c r="W28" s="75">
        <v>1</v>
      </c>
      <c r="X28" s="91"/>
      <c r="Y28" s="431"/>
      <c r="Z28" s="497" t="s">
        <v>291</v>
      </c>
      <c r="AA28" s="498"/>
      <c r="AB28" s="498"/>
      <c r="AC28" s="498"/>
      <c r="AD28" s="498"/>
      <c r="AE28" s="500"/>
      <c r="AG28" s="307" t="e">
        <f>#REF!</f>
        <v>#REF!</v>
      </c>
      <c r="AH28" s="307" t="e">
        <f>IF(#REF!="","",#REF!)</f>
        <v>#REF!</v>
      </c>
    </row>
    <row r="29" spans="1:34" ht="28.5" customHeight="1">
      <c r="A29" s="238">
        <v>23</v>
      </c>
      <c r="B29" s="228">
        <v>0.5902777777777778</v>
      </c>
      <c r="C29" s="76">
        <v>2</v>
      </c>
      <c r="D29" s="91"/>
      <c r="E29" s="431"/>
      <c r="F29" s="497" t="s">
        <v>286</v>
      </c>
      <c r="G29" s="498"/>
      <c r="H29" s="498"/>
      <c r="I29" s="498"/>
      <c r="J29" s="498"/>
      <c r="K29" s="499"/>
      <c r="L29" s="28"/>
      <c r="M29" s="76">
        <v>2</v>
      </c>
      <c r="N29" s="91"/>
      <c r="O29" s="431"/>
      <c r="P29" s="497" t="s">
        <v>281</v>
      </c>
      <c r="Q29" s="498"/>
      <c r="R29" s="498"/>
      <c r="S29" s="498"/>
      <c r="T29" s="498"/>
      <c r="U29" s="499"/>
      <c r="V29" s="298"/>
      <c r="W29" s="76">
        <v>2</v>
      </c>
      <c r="X29" s="92"/>
      <c r="Y29" s="432"/>
      <c r="Z29" s="497" t="s">
        <v>292</v>
      </c>
      <c r="AA29" s="498"/>
      <c r="AB29" s="498"/>
      <c r="AC29" s="498"/>
      <c r="AD29" s="498"/>
      <c r="AE29" s="500"/>
      <c r="AG29" s="307" t="e">
        <f>#REF!</f>
        <v>#REF!</v>
      </c>
      <c r="AH29" s="307" t="e">
        <f>IF(#REF!="","",#REF!)</f>
        <v>#REF!</v>
      </c>
    </row>
    <row r="30" spans="1:34" ht="28.5" customHeight="1">
      <c r="A30" s="238">
        <v>24</v>
      </c>
      <c r="B30" s="228">
        <v>0.5972222222222222</v>
      </c>
      <c r="C30" s="76">
        <v>3</v>
      </c>
      <c r="D30" s="91"/>
      <c r="E30" s="431"/>
      <c r="F30" s="497" t="s">
        <v>287</v>
      </c>
      <c r="G30" s="498"/>
      <c r="H30" s="498"/>
      <c r="I30" s="498"/>
      <c r="J30" s="498"/>
      <c r="K30" s="499"/>
      <c r="L30" s="28"/>
      <c r="M30" s="76">
        <v>3</v>
      </c>
      <c r="N30" s="91"/>
      <c r="O30" s="431"/>
      <c r="P30" s="497" t="s">
        <v>282</v>
      </c>
      <c r="Q30" s="498"/>
      <c r="R30" s="498"/>
      <c r="S30" s="498"/>
      <c r="T30" s="498"/>
      <c r="U30" s="499"/>
      <c r="V30" s="298"/>
      <c r="W30" s="76">
        <v>3</v>
      </c>
      <c r="X30" s="92"/>
      <c r="Y30" s="432"/>
      <c r="Z30" s="497" t="s">
        <v>293</v>
      </c>
      <c r="AA30" s="498"/>
      <c r="AB30" s="498"/>
      <c r="AC30" s="498"/>
      <c r="AD30" s="498"/>
      <c r="AE30" s="500"/>
      <c r="AG30" s="307" t="e">
        <f>#REF!</f>
        <v>#REF!</v>
      </c>
      <c r="AH30" s="307" t="e">
        <f>IF(#REF!="","",#REF!)</f>
        <v>#REF!</v>
      </c>
    </row>
    <row r="31" spans="1:34" ht="28.5" customHeight="1">
      <c r="A31" s="238">
        <v>25</v>
      </c>
      <c r="B31" s="228">
        <v>0.6041666666666666</v>
      </c>
      <c r="C31" s="76">
        <v>4</v>
      </c>
      <c r="D31" s="91"/>
      <c r="E31" s="431"/>
      <c r="F31" s="497" t="s">
        <v>288</v>
      </c>
      <c r="G31" s="498"/>
      <c r="H31" s="498"/>
      <c r="I31" s="498"/>
      <c r="J31" s="498"/>
      <c r="K31" s="499"/>
      <c r="L31" s="59"/>
      <c r="M31" s="76">
        <v>4</v>
      </c>
      <c r="N31" s="91"/>
      <c r="O31" s="431"/>
      <c r="P31" s="497" t="s">
        <v>283</v>
      </c>
      <c r="Q31" s="498"/>
      <c r="R31" s="498"/>
      <c r="S31" s="498"/>
      <c r="T31" s="498"/>
      <c r="U31" s="499"/>
      <c r="V31" s="299"/>
      <c r="W31" s="76">
        <v>4</v>
      </c>
      <c r="X31" s="92"/>
      <c r="Y31" s="432"/>
      <c r="Z31" s="497" t="s">
        <v>294</v>
      </c>
      <c r="AA31" s="498"/>
      <c r="AB31" s="498"/>
      <c r="AC31" s="498"/>
      <c r="AD31" s="498"/>
      <c r="AE31" s="500"/>
      <c r="AG31" s="307" t="e">
        <f>#REF!</f>
        <v>#REF!</v>
      </c>
      <c r="AH31" s="307" t="e">
        <f>IF(#REF!="","",#REF!)</f>
        <v>#REF!</v>
      </c>
    </row>
    <row r="32" spans="1:34" ht="28.5" customHeight="1">
      <c r="A32" s="238">
        <v>26</v>
      </c>
      <c r="B32" s="228">
        <v>0.611111111111111</v>
      </c>
      <c r="C32" s="76">
        <v>5</v>
      </c>
      <c r="D32" s="91"/>
      <c r="E32" s="431"/>
      <c r="F32" s="497" t="s">
        <v>334</v>
      </c>
      <c r="G32" s="498"/>
      <c r="H32" s="498"/>
      <c r="I32" s="498"/>
      <c r="J32" s="498"/>
      <c r="K32" s="499"/>
      <c r="L32" s="59"/>
      <c r="M32" s="76">
        <v>5</v>
      </c>
      <c r="N32" s="91"/>
      <c r="O32" s="431"/>
      <c r="P32" s="497" t="s">
        <v>276</v>
      </c>
      <c r="Q32" s="498"/>
      <c r="R32" s="498"/>
      <c r="S32" s="498"/>
      <c r="T32" s="498"/>
      <c r="U32" s="499"/>
      <c r="V32" s="299"/>
      <c r="W32" s="76">
        <v>5</v>
      </c>
      <c r="X32" s="92"/>
      <c r="Y32" s="432"/>
      <c r="Z32" s="497" t="s">
        <v>295</v>
      </c>
      <c r="AA32" s="498"/>
      <c r="AB32" s="498"/>
      <c r="AC32" s="498"/>
      <c r="AD32" s="498"/>
      <c r="AE32" s="500"/>
      <c r="AG32" s="307" t="e">
        <f>#REF!</f>
        <v>#REF!</v>
      </c>
      <c r="AH32" s="307" t="e">
        <f>IF(#REF!="","",#REF!)</f>
        <v>#REF!</v>
      </c>
    </row>
    <row r="33" spans="1:34" ht="28.5" customHeight="1">
      <c r="A33" s="238">
        <v>27</v>
      </c>
      <c r="B33" s="228">
        <v>0.6180555555555556</v>
      </c>
      <c r="C33" s="76">
        <v>6</v>
      </c>
      <c r="D33" s="92"/>
      <c r="E33" s="432"/>
      <c r="F33" s="494" t="s">
        <v>277</v>
      </c>
      <c r="G33" s="495"/>
      <c r="H33" s="495"/>
      <c r="I33" s="495"/>
      <c r="J33" s="495"/>
      <c r="K33" s="496"/>
      <c r="L33" s="59"/>
      <c r="M33" s="76">
        <v>6</v>
      </c>
      <c r="N33" s="92"/>
      <c r="O33" s="432"/>
      <c r="P33" s="497" t="s">
        <v>284</v>
      </c>
      <c r="Q33" s="498"/>
      <c r="R33" s="498"/>
      <c r="S33" s="498"/>
      <c r="T33" s="498"/>
      <c r="U33" s="499"/>
      <c r="V33" s="300"/>
      <c r="W33" s="76">
        <v>6</v>
      </c>
      <c r="X33" s="92"/>
      <c r="Y33" s="432"/>
      <c r="Z33" s="497" t="s">
        <v>295</v>
      </c>
      <c r="AA33" s="498"/>
      <c r="AB33" s="498"/>
      <c r="AC33" s="498"/>
      <c r="AD33" s="498"/>
      <c r="AE33" s="500"/>
      <c r="AG33" s="307" t="e">
        <f>#REF!</f>
        <v>#REF!</v>
      </c>
      <c r="AH33" s="307" t="e">
        <f>IF(#REF!="","",#REF!)</f>
        <v>#REF!</v>
      </c>
    </row>
    <row r="34" spans="1:34" ht="28.5" customHeight="1">
      <c r="A34" s="238">
        <v>28</v>
      </c>
      <c r="B34" s="228">
        <v>0.625</v>
      </c>
      <c r="C34" s="76">
        <v>7</v>
      </c>
      <c r="D34" s="92"/>
      <c r="E34" s="432"/>
      <c r="F34" s="494" t="s">
        <v>277</v>
      </c>
      <c r="G34" s="495"/>
      <c r="H34" s="495"/>
      <c r="I34" s="495"/>
      <c r="J34" s="495"/>
      <c r="K34" s="496"/>
      <c r="L34" s="28"/>
      <c r="M34" s="76">
        <v>7</v>
      </c>
      <c r="N34" s="92"/>
      <c r="O34" s="432"/>
      <c r="P34" s="494" t="s">
        <v>289</v>
      </c>
      <c r="Q34" s="495"/>
      <c r="R34" s="495"/>
      <c r="S34" s="495"/>
      <c r="T34" s="495"/>
      <c r="U34" s="496"/>
      <c r="V34" s="301"/>
      <c r="W34" s="76">
        <v>7</v>
      </c>
      <c r="X34" s="92"/>
      <c r="Y34" s="432"/>
      <c r="Z34" s="497" t="s">
        <v>296</v>
      </c>
      <c r="AA34" s="498"/>
      <c r="AB34" s="498"/>
      <c r="AC34" s="498"/>
      <c r="AD34" s="498"/>
      <c r="AE34" s="500"/>
      <c r="AG34" s="307" t="e">
        <f>#REF!</f>
        <v>#REF!</v>
      </c>
      <c r="AH34" s="307" t="e">
        <f>IF(#REF!="","",#REF!)</f>
        <v>#REF!</v>
      </c>
    </row>
    <row r="35" spans="1:34" ht="28.5" customHeight="1">
      <c r="A35" s="238">
        <v>29</v>
      </c>
      <c r="B35" s="228">
        <v>0.6319444444444444</v>
      </c>
      <c r="C35" s="76">
        <v>8</v>
      </c>
      <c r="D35" s="222"/>
      <c r="E35" s="433"/>
      <c r="F35" s="494" t="s">
        <v>278</v>
      </c>
      <c r="G35" s="495"/>
      <c r="H35" s="495"/>
      <c r="I35" s="495"/>
      <c r="J35" s="495"/>
      <c r="K35" s="496"/>
      <c r="L35" s="224"/>
      <c r="M35" s="76">
        <v>8</v>
      </c>
      <c r="N35" s="222"/>
      <c r="O35" s="433"/>
      <c r="P35" s="494" t="s">
        <v>289</v>
      </c>
      <c r="Q35" s="495"/>
      <c r="R35" s="495"/>
      <c r="S35" s="495"/>
      <c r="T35" s="495"/>
      <c r="U35" s="496"/>
      <c r="V35" s="302"/>
      <c r="W35" s="76">
        <v>8</v>
      </c>
      <c r="X35" s="222"/>
      <c r="Y35" s="433"/>
      <c r="Z35" s="497" t="s">
        <v>297</v>
      </c>
      <c r="AA35" s="498"/>
      <c r="AB35" s="498"/>
      <c r="AC35" s="498"/>
      <c r="AD35" s="498"/>
      <c r="AE35" s="500"/>
      <c r="AG35" s="307" t="e">
        <f>#REF!</f>
        <v>#REF!</v>
      </c>
      <c r="AH35" s="307" t="e">
        <f>IF(#REF!="","",#REF!)</f>
        <v>#REF!</v>
      </c>
    </row>
    <row r="36" spans="1:34" ht="28.5" customHeight="1" thickBot="1">
      <c r="A36" s="239">
        <v>30</v>
      </c>
      <c r="B36" s="404">
        <v>0.6458333333333334</v>
      </c>
      <c r="C36" s="77">
        <v>9</v>
      </c>
      <c r="D36" s="93"/>
      <c r="E36" s="434"/>
      <c r="F36" s="501" t="s">
        <v>279</v>
      </c>
      <c r="G36" s="502"/>
      <c r="H36" s="502"/>
      <c r="I36" s="502"/>
      <c r="J36" s="502"/>
      <c r="K36" s="503"/>
      <c r="L36" s="37"/>
      <c r="M36" s="77">
        <v>9</v>
      </c>
      <c r="N36" s="93"/>
      <c r="O36" s="434"/>
      <c r="P36" s="501" t="s">
        <v>290</v>
      </c>
      <c r="Q36" s="502"/>
      <c r="R36" s="502"/>
      <c r="S36" s="502"/>
      <c r="T36" s="502"/>
      <c r="U36" s="503"/>
      <c r="V36" s="411"/>
      <c r="W36" s="77">
        <v>9</v>
      </c>
      <c r="X36" s="93"/>
      <c r="Y36" s="434"/>
      <c r="Z36" s="501"/>
      <c r="AA36" s="502"/>
      <c r="AB36" s="502"/>
      <c r="AC36" s="502"/>
      <c r="AD36" s="502"/>
      <c r="AE36" s="504"/>
      <c r="AG36" s="307" t="e">
        <f>#REF!</f>
        <v>#REF!</v>
      </c>
      <c r="AH36" s="307" t="e">
        <f>IF(#REF!="","",#REF!)</f>
        <v>#REF!</v>
      </c>
    </row>
    <row r="37" spans="2:34" ht="24.75" customHeight="1">
      <c r="B37" s="24"/>
      <c r="W37" s="39"/>
      <c r="X37" s="39"/>
      <c r="Y37" s="442"/>
      <c r="Z37" s="34"/>
      <c r="AA37" s="39"/>
      <c r="AB37" s="39"/>
      <c r="AC37" s="39"/>
      <c r="AD37" s="442"/>
      <c r="AE37" s="34"/>
      <c r="AG37" s="307" t="e">
        <f>#REF!</f>
        <v>#REF!</v>
      </c>
      <c r="AH37" s="307" t="e">
        <f>IF(#REF!="","",#REF!)</f>
        <v>#REF!</v>
      </c>
    </row>
    <row r="38" spans="2:34" ht="24.75" customHeight="1">
      <c r="B38" s="24"/>
      <c r="W38" s="39"/>
      <c r="X38" s="39"/>
      <c r="Y38" s="442"/>
      <c r="Z38" s="34"/>
      <c r="AA38" s="39"/>
      <c r="AB38" s="39"/>
      <c r="AC38" s="39"/>
      <c r="AD38" s="442"/>
      <c r="AE38" s="34"/>
      <c r="AG38" s="307" t="e">
        <f>#REF!</f>
        <v>#REF!</v>
      </c>
      <c r="AH38" s="307" t="e">
        <f>IF(#REF!="","",#REF!)</f>
        <v>#REF!</v>
      </c>
    </row>
    <row r="39" spans="2:34" ht="24.75" customHeight="1">
      <c r="B39" s="24"/>
      <c r="W39" s="39"/>
      <c r="X39" s="39"/>
      <c r="Y39" s="442"/>
      <c r="Z39" s="34"/>
      <c r="AA39" s="39"/>
      <c r="AB39" s="39"/>
      <c r="AC39" s="39"/>
      <c r="AD39" s="442"/>
      <c r="AE39" s="34"/>
      <c r="AG39" s="307" t="e">
        <f>#REF!</f>
        <v>#REF!</v>
      </c>
      <c r="AH39" s="307" t="e">
        <f>IF(#REF!="","",#REF!)</f>
        <v>#REF!</v>
      </c>
    </row>
    <row r="40" spans="2:34" ht="24.75" customHeight="1">
      <c r="B40" s="24"/>
      <c r="W40" s="39"/>
      <c r="X40" s="39"/>
      <c r="Y40" s="442"/>
      <c r="Z40" s="34"/>
      <c r="AA40" s="39"/>
      <c r="AB40" s="39"/>
      <c r="AC40" s="39"/>
      <c r="AD40" s="442"/>
      <c r="AE40" s="34"/>
      <c r="AG40" s="307" t="e">
        <f>#REF!</f>
        <v>#REF!</v>
      </c>
      <c r="AH40" s="307" t="e">
        <f>IF(#REF!="","",#REF!)</f>
        <v>#REF!</v>
      </c>
    </row>
    <row r="41" spans="2:34" ht="24.75" customHeight="1">
      <c r="B41" s="24"/>
      <c r="W41" s="39"/>
      <c r="X41" s="39"/>
      <c r="Y41" s="442"/>
      <c r="Z41" s="34"/>
      <c r="AA41" s="39"/>
      <c r="AB41" s="39"/>
      <c r="AC41" s="39"/>
      <c r="AD41" s="442"/>
      <c r="AE41" s="34"/>
      <c r="AG41" s="307" t="e">
        <f>#REF!</f>
        <v>#REF!</v>
      </c>
      <c r="AH41" s="307" t="e">
        <f>IF(#REF!="","",#REF!)</f>
        <v>#REF!</v>
      </c>
    </row>
    <row r="42" spans="2:34" ht="24.75" customHeight="1">
      <c r="B42" s="24"/>
      <c r="W42" s="39"/>
      <c r="X42" s="39"/>
      <c r="Y42" s="442"/>
      <c r="Z42" s="34"/>
      <c r="AA42" s="39"/>
      <c r="AB42" s="39"/>
      <c r="AC42" s="39"/>
      <c r="AD42" s="442"/>
      <c r="AE42" s="34"/>
      <c r="AG42" s="307" t="e">
        <f>#REF!</f>
        <v>#REF!</v>
      </c>
      <c r="AH42" s="307" t="e">
        <f>IF(#REF!="","",#REF!)</f>
        <v>#REF!</v>
      </c>
    </row>
    <row r="43" spans="2:34" ht="24.75" customHeight="1">
      <c r="B43" s="24"/>
      <c r="W43" s="39"/>
      <c r="X43" s="39"/>
      <c r="Y43" s="442"/>
      <c r="Z43" s="34"/>
      <c r="AA43" s="39"/>
      <c r="AB43" s="39"/>
      <c r="AC43" s="39"/>
      <c r="AD43" s="442"/>
      <c r="AE43" s="34"/>
      <c r="AG43" s="307" t="e">
        <f>#REF!</f>
        <v>#REF!</v>
      </c>
      <c r="AH43" s="307" t="e">
        <f>IF(#REF!="","",#REF!)</f>
        <v>#REF!</v>
      </c>
    </row>
    <row r="44" spans="2:34" ht="24.75" customHeight="1">
      <c r="B44" s="24"/>
      <c r="W44" s="39"/>
      <c r="X44" s="39"/>
      <c r="Y44" s="442"/>
      <c r="Z44" s="34"/>
      <c r="AA44" s="39"/>
      <c r="AB44" s="39"/>
      <c r="AC44" s="39"/>
      <c r="AD44" s="442"/>
      <c r="AE44" s="34"/>
      <c r="AG44" s="307" t="e">
        <f>#REF!</f>
        <v>#REF!</v>
      </c>
      <c r="AH44" s="307" t="e">
        <f>IF(#REF!="","",#REF!)</f>
        <v>#REF!</v>
      </c>
    </row>
    <row r="45" spans="2:34" ht="24.75" customHeight="1">
      <c r="B45" s="24"/>
      <c r="W45" s="39"/>
      <c r="X45" s="39"/>
      <c r="Y45" s="442"/>
      <c r="Z45" s="34"/>
      <c r="AA45" s="39"/>
      <c r="AB45" s="39"/>
      <c r="AC45" s="39"/>
      <c r="AD45" s="442"/>
      <c r="AE45" s="34"/>
      <c r="AG45" s="309" t="str">
        <f aca="true" t="shared" si="10" ref="AG45:AG59">I6</f>
        <v>A2A1</v>
      </c>
      <c r="AH45" s="308">
        <f>IF(J6="","",J6)</f>
        <v>9</v>
      </c>
    </row>
    <row r="46" spans="2:34" ht="24.75" customHeight="1">
      <c r="B46" s="24"/>
      <c r="W46" s="39"/>
      <c r="X46" s="39"/>
      <c r="Y46" s="442"/>
      <c r="Z46" s="34"/>
      <c r="AA46" s="39"/>
      <c r="AB46" s="39"/>
      <c r="AC46" s="39"/>
      <c r="AD46" s="442"/>
      <c r="AE46" s="34"/>
      <c r="AG46" s="309" t="str">
        <f t="shared" si="10"/>
        <v>E2E1</v>
      </c>
      <c r="AH46" s="308">
        <f aca="true" t="shared" si="11" ref="AH46:AH59">IF(J7="","",J7)</f>
        <v>3</v>
      </c>
    </row>
    <row r="47" spans="2:34" ht="24.75" customHeight="1">
      <c r="B47" s="24"/>
      <c r="W47" s="39"/>
      <c r="X47" s="39"/>
      <c r="Y47" s="442"/>
      <c r="Z47" s="34"/>
      <c r="AA47" s="39"/>
      <c r="AB47" s="39"/>
      <c r="AC47" s="39"/>
      <c r="AD47" s="442"/>
      <c r="AE47" s="34"/>
      <c r="AG47" s="309" t="str">
        <f t="shared" si="10"/>
        <v>G2G1</v>
      </c>
      <c r="AH47" s="308">
        <f t="shared" si="11"/>
        <v>0</v>
      </c>
    </row>
    <row r="48" spans="2:34" ht="24.75" customHeight="1">
      <c r="B48" s="24"/>
      <c r="W48" s="39"/>
      <c r="X48" s="39"/>
      <c r="Y48" s="442"/>
      <c r="Z48" s="34"/>
      <c r="AA48" s="39"/>
      <c r="AB48" s="39"/>
      <c r="AC48" s="39"/>
      <c r="AD48" s="442"/>
      <c r="AE48" s="34"/>
      <c r="AG48" s="309" t="str">
        <f t="shared" si="10"/>
        <v>C4C3</v>
      </c>
      <c r="AH48" s="308">
        <f t="shared" si="11"/>
        <v>3</v>
      </c>
    </row>
    <row r="49" spans="2:34" ht="24.75" customHeight="1">
      <c r="B49" s="24"/>
      <c r="W49" s="39"/>
      <c r="X49" s="39"/>
      <c r="Y49" s="442"/>
      <c r="Z49" s="34"/>
      <c r="AA49" s="39"/>
      <c r="AB49" s="39"/>
      <c r="AC49" s="39"/>
      <c r="AD49" s="442"/>
      <c r="AE49" s="34"/>
      <c r="AG49" s="309" t="str">
        <f t="shared" si="10"/>
        <v>D4D3</v>
      </c>
      <c r="AH49" s="308">
        <f t="shared" si="11"/>
        <v>8</v>
      </c>
    </row>
    <row r="50" spans="2:34" ht="24.75" customHeight="1">
      <c r="B50" s="24"/>
      <c r="W50" s="39"/>
      <c r="X50" s="39"/>
      <c r="Y50" s="442"/>
      <c r="Z50" s="34"/>
      <c r="AA50" s="39"/>
      <c r="AB50" s="39"/>
      <c r="AC50" s="39"/>
      <c r="AD50" s="442"/>
      <c r="AE50" s="34"/>
      <c r="AG50" s="309" t="str">
        <f t="shared" si="10"/>
        <v>B5B1</v>
      </c>
      <c r="AH50" s="308">
        <f t="shared" si="11"/>
        <v>8</v>
      </c>
    </row>
    <row r="51" spans="2:34" ht="24.75" customHeight="1">
      <c r="B51" s="24"/>
      <c r="W51" s="39"/>
      <c r="X51" s="39"/>
      <c r="Y51" s="442"/>
      <c r="Z51" s="34"/>
      <c r="AA51" s="39"/>
      <c r="AB51" s="39"/>
      <c r="AC51" s="39"/>
      <c r="AD51" s="442"/>
      <c r="AE51" s="34"/>
      <c r="AG51" s="309" t="str">
        <f t="shared" si="10"/>
        <v>F5F1</v>
      </c>
      <c r="AH51" s="308">
        <f t="shared" si="11"/>
        <v>4</v>
      </c>
    </row>
    <row r="52" spans="2:34" ht="24.75" customHeight="1">
      <c r="B52" s="24"/>
      <c r="W52" s="39"/>
      <c r="X52" s="39"/>
      <c r="Y52" s="442"/>
      <c r="Z52" s="34"/>
      <c r="AA52" s="39"/>
      <c r="AB52" s="39"/>
      <c r="AC52" s="39"/>
      <c r="AD52" s="442"/>
      <c r="AE52" s="34"/>
      <c r="AG52" s="309" t="str">
        <f t="shared" si="10"/>
        <v>A3A2</v>
      </c>
      <c r="AH52" s="308">
        <f t="shared" si="11"/>
        <v>8</v>
      </c>
    </row>
    <row r="53" spans="2:34" ht="24.75" customHeight="1">
      <c r="B53" s="24"/>
      <c r="W53" s="39"/>
      <c r="X53" s="39"/>
      <c r="Y53" s="442"/>
      <c r="Z53" s="34"/>
      <c r="AA53" s="39"/>
      <c r="AB53" s="39"/>
      <c r="AC53" s="39"/>
      <c r="AD53" s="442"/>
      <c r="AE53" s="34"/>
      <c r="AG53" s="309" t="str">
        <f t="shared" si="10"/>
        <v>E3E2</v>
      </c>
      <c r="AH53" s="308">
        <f t="shared" si="11"/>
        <v>8</v>
      </c>
    </row>
    <row r="54" spans="2:34" ht="24.75" customHeight="1">
      <c r="B54" s="24"/>
      <c r="W54" s="39"/>
      <c r="X54" s="39"/>
      <c r="Y54" s="442"/>
      <c r="Z54" s="34"/>
      <c r="AA54" s="39"/>
      <c r="AB54" s="39"/>
      <c r="AC54" s="39"/>
      <c r="AD54" s="442"/>
      <c r="AE54" s="34"/>
      <c r="AG54" s="309" t="str">
        <f t="shared" si="10"/>
        <v>G4G1</v>
      </c>
      <c r="AH54" s="308">
        <f t="shared" si="11"/>
        <v>2</v>
      </c>
    </row>
    <row r="55" spans="2:34" ht="24.75" customHeight="1">
      <c r="B55" s="24"/>
      <c r="W55" s="39"/>
      <c r="X55" s="39"/>
      <c r="Y55" s="442"/>
      <c r="Z55" s="34"/>
      <c r="AA55" s="39"/>
      <c r="AB55" s="39"/>
      <c r="AC55" s="39"/>
      <c r="AD55" s="442"/>
      <c r="AE55" s="34"/>
      <c r="AG55" s="309" t="str">
        <f t="shared" si="10"/>
        <v>C5C4</v>
      </c>
      <c r="AH55" s="308">
        <f t="shared" si="11"/>
        <v>9</v>
      </c>
    </row>
    <row r="56" spans="2:34" ht="24.75" customHeight="1">
      <c r="B56" s="24"/>
      <c r="W56" s="39"/>
      <c r="X56" s="39"/>
      <c r="Y56" s="442"/>
      <c r="Z56" s="34"/>
      <c r="AA56" s="39"/>
      <c r="AB56" s="39"/>
      <c r="AC56" s="39"/>
      <c r="AD56" s="442"/>
      <c r="AE56" s="34"/>
      <c r="AG56" s="309" t="str">
        <f t="shared" si="10"/>
        <v>D3D1</v>
      </c>
      <c r="AH56" s="308">
        <f t="shared" si="11"/>
        <v>6</v>
      </c>
    </row>
    <row r="57" spans="2:34" ht="24.75" customHeight="1">
      <c r="B57" s="24"/>
      <c r="W57" s="39"/>
      <c r="X57" s="39"/>
      <c r="Y57" s="442"/>
      <c r="Z57" s="34"/>
      <c r="AA57" s="39"/>
      <c r="AB57" s="39"/>
      <c r="AC57" s="39"/>
      <c r="AD57" s="442"/>
      <c r="AE57" s="34"/>
      <c r="AG57" s="309" t="str">
        <f t="shared" si="10"/>
        <v>B4B1</v>
      </c>
      <c r="AH57" s="308">
        <f t="shared" si="11"/>
        <v>7</v>
      </c>
    </row>
    <row r="58" spans="2:34" ht="24.75" customHeight="1">
      <c r="B58" s="24"/>
      <c r="W58" s="39"/>
      <c r="X58" s="39"/>
      <c r="Y58" s="442"/>
      <c r="Z58" s="34"/>
      <c r="AA58" s="39"/>
      <c r="AB58" s="39"/>
      <c r="AC58" s="39"/>
      <c r="AD58" s="442"/>
      <c r="AE58" s="34"/>
      <c r="AG58" s="309" t="str">
        <f t="shared" si="10"/>
        <v>F4F1</v>
      </c>
      <c r="AH58" s="308">
        <f t="shared" si="11"/>
        <v>5</v>
      </c>
    </row>
    <row r="59" spans="2:34" ht="24.75" customHeight="1">
      <c r="B59" s="24"/>
      <c r="W59" s="39"/>
      <c r="X59" s="39"/>
      <c r="Y59" s="442"/>
      <c r="Z59" s="34"/>
      <c r="AA59" s="39"/>
      <c r="AB59" s="39"/>
      <c r="AC59" s="39"/>
      <c r="AD59" s="442"/>
      <c r="AE59" s="34"/>
      <c r="AG59" s="309" t="str">
        <f t="shared" si="10"/>
        <v>A5A2</v>
      </c>
      <c r="AH59" s="308">
        <f t="shared" si="11"/>
        <v>9</v>
      </c>
    </row>
    <row r="60" spans="2:34" ht="24.75" customHeight="1">
      <c r="B60" s="24"/>
      <c r="W60" s="39"/>
      <c r="X60" s="39"/>
      <c r="Y60" s="442"/>
      <c r="Z60" s="34"/>
      <c r="AA60" s="39"/>
      <c r="AB60" s="39"/>
      <c r="AC60" s="39"/>
      <c r="AD60" s="442"/>
      <c r="AE60" s="34"/>
      <c r="AG60" s="309" t="str">
        <f aca="true" t="shared" si="12" ref="AG60:AG65">I22</f>
        <v>E5E2</v>
      </c>
      <c r="AH60" s="308">
        <f aca="true" t="shared" si="13" ref="AH60:AH65">IF(J22="","",J22)</f>
        <v>5</v>
      </c>
    </row>
    <row r="61" spans="2:34" ht="24.75" customHeight="1">
      <c r="B61" s="24"/>
      <c r="W61" s="39"/>
      <c r="X61" s="39"/>
      <c r="Y61" s="442"/>
      <c r="Z61" s="34"/>
      <c r="AA61" s="39"/>
      <c r="AB61" s="39"/>
      <c r="AC61" s="39"/>
      <c r="AD61" s="442"/>
      <c r="AE61" s="34"/>
      <c r="AG61" s="309" t="str">
        <f t="shared" si="12"/>
        <v>B3B1</v>
      </c>
      <c r="AH61" s="308">
        <f t="shared" si="13"/>
        <v>6</v>
      </c>
    </row>
    <row r="62" spans="2:34" ht="24.75" customHeight="1">
      <c r="B62" s="24"/>
      <c r="W62" s="39"/>
      <c r="X62" s="39"/>
      <c r="Y62" s="442"/>
      <c r="Z62" s="34"/>
      <c r="AA62" s="39"/>
      <c r="AB62" s="39"/>
      <c r="AC62" s="39"/>
      <c r="AD62" s="442"/>
      <c r="AE62" s="34"/>
      <c r="AG62" s="309" t="str">
        <f t="shared" si="12"/>
        <v>F3F1</v>
      </c>
      <c r="AH62" s="308">
        <f t="shared" si="13"/>
        <v>6</v>
      </c>
    </row>
    <row r="63" spans="2:34" ht="24.75" customHeight="1">
      <c r="B63" s="24"/>
      <c r="W63" s="39"/>
      <c r="X63" s="39"/>
      <c r="Y63" s="442"/>
      <c r="Z63" s="34"/>
      <c r="AA63" s="39"/>
      <c r="AB63" s="39"/>
      <c r="AC63" s="39"/>
      <c r="AD63" s="442"/>
      <c r="AE63" s="34"/>
      <c r="AG63" s="309" t="str">
        <f t="shared" si="12"/>
        <v>C4C2</v>
      </c>
      <c r="AH63" s="308">
        <f t="shared" si="13"/>
        <v>0</v>
      </c>
    </row>
    <row r="64" spans="2:34" ht="24.75" customHeight="1">
      <c r="B64" s="24"/>
      <c r="W64" s="39"/>
      <c r="X64" s="39"/>
      <c r="Y64" s="442"/>
      <c r="Z64" s="34"/>
      <c r="AA64" s="39"/>
      <c r="AB64" s="39"/>
      <c r="AC64" s="39"/>
      <c r="AD64" s="442"/>
      <c r="AE64" s="34"/>
      <c r="AG64" s="309" t="str">
        <f t="shared" si="12"/>
        <v>A5A3</v>
      </c>
      <c r="AH64" s="308">
        <f t="shared" si="13"/>
        <v>2</v>
      </c>
    </row>
    <row r="65" spans="2:34" ht="24.75" customHeight="1">
      <c r="B65" s="24"/>
      <c r="W65" s="39"/>
      <c r="X65" s="39"/>
      <c r="Y65" s="442"/>
      <c r="Z65" s="34"/>
      <c r="AA65" s="39"/>
      <c r="AB65" s="39"/>
      <c r="AC65" s="39"/>
      <c r="AD65" s="442"/>
      <c r="AE65" s="34"/>
      <c r="AG65" s="309" t="str">
        <f t="shared" si="12"/>
        <v>E5E3</v>
      </c>
      <c r="AH65" s="308">
        <f t="shared" si="13"/>
        <v>7</v>
      </c>
    </row>
    <row r="66" spans="2:34" ht="24.75" customHeight="1">
      <c r="B66" s="24"/>
      <c r="W66" s="39"/>
      <c r="X66" s="39"/>
      <c r="Y66" s="442"/>
      <c r="Z66" s="34"/>
      <c r="AA66" s="39"/>
      <c r="AB66" s="39"/>
      <c r="AC66" s="39"/>
      <c r="AD66" s="442"/>
      <c r="AE66" s="34"/>
      <c r="AG66" s="309" t="e">
        <f>#REF!</f>
        <v>#REF!</v>
      </c>
      <c r="AH66" s="308" t="e">
        <f>IF(#REF!="","",#REF!)</f>
        <v>#REF!</v>
      </c>
    </row>
    <row r="67" spans="2:34" ht="24.75" customHeight="1">
      <c r="B67" s="24"/>
      <c r="W67" s="39"/>
      <c r="X67" s="39"/>
      <c r="Y67" s="442"/>
      <c r="Z67" s="34"/>
      <c r="AA67" s="39"/>
      <c r="AB67" s="39"/>
      <c r="AC67" s="39"/>
      <c r="AD67" s="442"/>
      <c r="AE67" s="34"/>
      <c r="AG67" s="309" t="e">
        <f>#REF!</f>
        <v>#REF!</v>
      </c>
      <c r="AH67" s="308" t="e">
        <f>IF(#REF!="","",#REF!)</f>
        <v>#REF!</v>
      </c>
    </row>
    <row r="68" spans="2:34" ht="24.75" customHeight="1">
      <c r="B68" s="24"/>
      <c r="W68" s="39"/>
      <c r="X68" s="39"/>
      <c r="Y68" s="442"/>
      <c r="Z68" s="34"/>
      <c r="AA68" s="39"/>
      <c r="AB68" s="39"/>
      <c r="AC68" s="39"/>
      <c r="AD68" s="442"/>
      <c r="AE68" s="34"/>
      <c r="AG68" s="309" t="e">
        <f>#REF!</f>
        <v>#REF!</v>
      </c>
      <c r="AH68" s="308" t="e">
        <f>IF(#REF!="","",#REF!)</f>
        <v>#REF!</v>
      </c>
    </row>
    <row r="69" spans="2:34" ht="24.75" customHeight="1">
      <c r="B69" s="24"/>
      <c r="W69" s="39"/>
      <c r="X69" s="39"/>
      <c r="Y69" s="442"/>
      <c r="Z69" s="34"/>
      <c r="AA69" s="39"/>
      <c r="AB69" s="39"/>
      <c r="AC69" s="39"/>
      <c r="AD69" s="442"/>
      <c r="AE69" s="34"/>
      <c r="AG69" s="309" t="e">
        <f>#REF!</f>
        <v>#REF!</v>
      </c>
      <c r="AH69" s="308" t="e">
        <f>IF(#REF!="","",#REF!)</f>
        <v>#REF!</v>
      </c>
    </row>
    <row r="70" spans="2:34" ht="14.25">
      <c r="B70" s="24"/>
      <c r="W70" s="39"/>
      <c r="X70" s="39"/>
      <c r="Y70" s="442"/>
      <c r="Z70" s="34"/>
      <c r="AA70" s="39"/>
      <c r="AB70" s="39"/>
      <c r="AC70" s="39"/>
      <c r="AD70" s="442"/>
      <c r="AE70" s="34"/>
      <c r="AG70" s="309" t="e">
        <f>#REF!</f>
        <v>#REF!</v>
      </c>
      <c r="AH70" s="308" t="e">
        <f>IF(#REF!="","",#REF!)</f>
        <v>#REF!</v>
      </c>
    </row>
    <row r="71" spans="2:34" ht="14.25">
      <c r="B71" s="24"/>
      <c r="W71" s="39"/>
      <c r="X71" s="39"/>
      <c r="Y71" s="442"/>
      <c r="Z71" s="34"/>
      <c r="AA71" s="39"/>
      <c r="AB71" s="39"/>
      <c r="AC71" s="39"/>
      <c r="AD71" s="442"/>
      <c r="AE71" s="34"/>
      <c r="AG71" s="309" t="e">
        <f>#REF!</f>
        <v>#REF!</v>
      </c>
      <c r="AH71" s="308" t="e">
        <f>IF(#REF!="","",#REF!)</f>
        <v>#REF!</v>
      </c>
    </row>
    <row r="72" spans="2:34" ht="14.25">
      <c r="B72" s="24"/>
      <c r="W72" s="39"/>
      <c r="X72" s="39"/>
      <c r="Y72" s="442"/>
      <c r="Z72" s="34"/>
      <c r="AA72" s="39"/>
      <c r="AB72" s="39"/>
      <c r="AC72" s="39"/>
      <c r="AD72" s="442"/>
      <c r="AE72" s="34"/>
      <c r="AG72" s="309" t="e">
        <f>#REF!</f>
        <v>#REF!</v>
      </c>
      <c r="AH72" s="308" t="e">
        <f>IF(#REF!="","",#REF!)</f>
        <v>#REF!</v>
      </c>
    </row>
    <row r="73" spans="2:34" ht="14.25">
      <c r="B73" s="24"/>
      <c r="W73" s="39"/>
      <c r="X73" s="39"/>
      <c r="Y73" s="442"/>
      <c r="Z73" s="34"/>
      <c r="AA73" s="39"/>
      <c r="AB73" s="39"/>
      <c r="AC73" s="39"/>
      <c r="AD73" s="442"/>
      <c r="AE73" s="34"/>
      <c r="AG73" s="309" t="e">
        <f>#REF!</f>
        <v>#REF!</v>
      </c>
      <c r="AH73" s="308" t="e">
        <f>IF(#REF!="","",#REF!)</f>
        <v>#REF!</v>
      </c>
    </row>
    <row r="74" spans="2:34" ht="14.25">
      <c r="B74" s="24"/>
      <c r="W74" s="39"/>
      <c r="X74" s="39"/>
      <c r="Y74" s="442"/>
      <c r="Z74" s="34"/>
      <c r="AA74" s="39"/>
      <c r="AB74" s="39"/>
      <c r="AC74" s="39"/>
      <c r="AD74" s="442"/>
      <c r="AE74" s="34"/>
      <c r="AG74" s="309" t="e">
        <f>#REF!</f>
        <v>#REF!</v>
      </c>
      <c r="AH74" s="308" t="e">
        <f>IF(#REF!="","",#REF!)</f>
        <v>#REF!</v>
      </c>
    </row>
    <row r="75" spans="2:34" ht="14.25">
      <c r="B75" s="24"/>
      <c r="W75" s="39"/>
      <c r="X75" s="39"/>
      <c r="Y75" s="442"/>
      <c r="Z75" s="34"/>
      <c r="AA75" s="39"/>
      <c r="AB75" s="39"/>
      <c r="AC75" s="39"/>
      <c r="AD75" s="442"/>
      <c r="AE75" s="34"/>
      <c r="AG75" s="309" t="e">
        <f>#REF!</f>
        <v>#REF!</v>
      </c>
      <c r="AH75" s="308" t="e">
        <f>IF(#REF!="","",#REF!)</f>
        <v>#REF!</v>
      </c>
    </row>
    <row r="76" spans="2:34" ht="14.25">
      <c r="B76" s="24"/>
      <c r="W76" s="39"/>
      <c r="X76" s="39"/>
      <c r="Y76" s="442"/>
      <c r="Z76" s="34"/>
      <c r="AA76" s="39"/>
      <c r="AB76" s="39"/>
      <c r="AC76" s="39"/>
      <c r="AD76" s="442"/>
      <c r="AE76" s="34"/>
      <c r="AG76" s="309" t="e">
        <f>#REF!</f>
        <v>#REF!</v>
      </c>
      <c r="AH76" s="308" t="e">
        <f>IF(#REF!="","",#REF!)</f>
        <v>#REF!</v>
      </c>
    </row>
    <row r="77" spans="2:34" ht="14.25">
      <c r="B77" s="24"/>
      <c r="W77" s="39"/>
      <c r="X77" s="39"/>
      <c r="Y77" s="442"/>
      <c r="Z77" s="34"/>
      <c r="AA77" s="39"/>
      <c r="AB77" s="39"/>
      <c r="AC77" s="39"/>
      <c r="AD77" s="442"/>
      <c r="AE77" s="34"/>
      <c r="AG77" s="309" t="e">
        <f>#REF!</f>
        <v>#REF!</v>
      </c>
      <c r="AH77" s="308" t="e">
        <f>IF(#REF!="","",#REF!)</f>
        <v>#REF!</v>
      </c>
    </row>
    <row r="78" spans="2:34" ht="14.25">
      <c r="B78" s="24"/>
      <c r="W78" s="39"/>
      <c r="X78" s="39"/>
      <c r="Y78" s="442"/>
      <c r="Z78" s="34"/>
      <c r="AA78" s="39"/>
      <c r="AB78" s="39"/>
      <c r="AC78" s="39"/>
      <c r="AD78" s="442"/>
      <c r="AE78" s="34"/>
      <c r="AG78" s="309" t="e">
        <f>#REF!</f>
        <v>#REF!</v>
      </c>
      <c r="AH78" s="308" t="e">
        <f>IF(#REF!="","",#REF!)</f>
        <v>#REF!</v>
      </c>
    </row>
    <row r="79" spans="2:34" ht="14.25">
      <c r="B79" s="24"/>
      <c r="W79" s="39"/>
      <c r="X79" s="39"/>
      <c r="Y79" s="442"/>
      <c r="Z79" s="34"/>
      <c r="AA79" s="39"/>
      <c r="AB79" s="39"/>
      <c r="AC79" s="39"/>
      <c r="AD79" s="442"/>
      <c r="AE79" s="34"/>
      <c r="AG79" s="309" t="e">
        <f>#REF!</f>
        <v>#REF!</v>
      </c>
      <c r="AH79" s="308" t="e">
        <f>IF(#REF!="","",#REF!)</f>
        <v>#REF!</v>
      </c>
    </row>
    <row r="80" spans="2:34" ht="14.25">
      <c r="B80" s="24"/>
      <c r="W80" s="39"/>
      <c r="X80" s="39"/>
      <c r="Y80" s="442"/>
      <c r="Z80" s="34"/>
      <c r="AA80" s="39"/>
      <c r="AB80" s="39"/>
      <c r="AC80" s="39"/>
      <c r="AD80" s="442"/>
      <c r="AE80" s="34"/>
      <c r="AG80" s="309" t="e">
        <f>#REF!</f>
        <v>#REF!</v>
      </c>
      <c r="AH80" s="308" t="e">
        <f>IF(#REF!="","",#REF!)</f>
        <v>#REF!</v>
      </c>
    </row>
    <row r="81" spans="2:34" ht="14.25">
      <c r="B81" s="24"/>
      <c r="W81" s="39"/>
      <c r="X81" s="39"/>
      <c r="Y81" s="442"/>
      <c r="Z81" s="34"/>
      <c r="AA81" s="39"/>
      <c r="AB81" s="39"/>
      <c r="AC81" s="39"/>
      <c r="AD81" s="442"/>
      <c r="AE81" s="34"/>
      <c r="AG81" s="309" t="e">
        <f>#REF!</f>
        <v>#REF!</v>
      </c>
      <c r="AH81" s="308" t="e">
        <f>IF(#REF!="","",#REF!)</f>
        <v>#REF!</v>
      </c>
    </row>
    <row r="82" spans="2:34" ht="14.25">
      <c r="B82" s="24"/>
      <c r="W82" s="39"/>
      <c r="X82" s="39"/>
      <c r="Y82" s="442"/>
      <c r="Z82" s="34"/>
      <c r="AA82" s="39"/>
      <c r="AB82" s="39"/>
      <c r="AC82" s="39"/>
      <c r="AD82" s="442"/>
      <c r="AE82" s="34"/>
      <c r="AG82" s="307" t="e">
        <f>#REF!</f>
        <v>#REF!</v>
      </c>
      <c r="AH82" s="308" t="e">
        <f>IF(#REF!="","",#REF!)</f>
        <v>#REF!</v>
      </c>
    </row>
    <row r="83" spans="2:34" ht="14.25">
      <c r="B83" s="24"/>
      <c r="W83" s="39"/>
      <c r="X83" s="39"/>
      <c r="Y83" s="442"/>
      <c r="Z83" s="34"/>
      <c r="AA83" s="39"/>
      <c r="AB83" s="39"/>
      <c r="AC83" s="39"/>
      <c r="AD83" s="442"/>
      <c r="AE83" s="34"/>
      <c r="AG83" s="307" t="e">
        <f>#REF!</f>
        <v>#REF!</v>
      </c>
      <c r="AH83" s="308" t="e">
        <f>IF(#REF!="","",#REF!)</f>
        <v>#REF!</v>
      </c>
    </row>
    <row r="84" spans="2:34" ht="14.25">
      <c r="B84" s="24"/>
      <c r="W84" s="39"/>
      <c r="X84" s="39"/>
      <c r="Y84" s="442"/>
      <c r="Z84" s="34"/>
      <c r="AA84" s="39"/>
      <c r="AB84" s="39"/>
      <c r="AC84" s="39"/>
      <c r="AD84" s="442"/>
      <c r="AE84" s="34"/>
      <c r="AG84" s="307" t="e">
        <f>#REF!</f>
        <v>#REF!</v>
      </c>
      <c r="AH84" s="308" t="e">
        <f>IF(#REF!="","",#REF!)</f>
        <v>#REF!</v>
      </c>
    </row>
    <row r="85" spans="2:34" ht="14.25">
      <c r="B85" s="24"/>
      <c r="W85" s="39"/>
      <c r="X85" s="39"/>
      <c r="Y85" s="442"/>
      <c r="Z85" s="34"/>
      <c r="AA85" s="39"/>
      <c r="AB85" s="39"/>
      <c r="AC85" s="39"/>
      <c r="AD85" s="442"/>
      <c r="AE85" s="34"/>
      <c r="AG85" s="307" t="str">
        <f aca="true" t="shared" si="14" ref="AG85:AG99">N6</f>
        <v>B1B2</v>
      </c>
      <c r="AH85" s="307">
        <f>IF(O6="","",O6)</f>
        <v>7</v>
      </c>
    </row>
    <row r="86" spans="2:34" ht="14.25">
      <c r="B86" s="24"/>
      <c r="W86" s="39"/>
      <c r="X86" s="39"/>
      <c r="Y86" s="442"/>
      <c r="Z86" s="34"/>
      <c r="AA86" s="39"/>
      <c r="AB86" s="39"/>
      <c r="AC86" s="39"/>
      <c r="AD86" s="442"/>
      <c r="AE86" s="34"/>
      <c r="AG86" s="307" t="str">
        <f t="shared" si="14"/>
        <v>A3A4</v>
      </c>
      <c r="AH86" s="307">
        <f aca="true" t="shared" si="15" ref="AH86:AH99">IF(O7="","",O7)</f>
        <v>11</v>
      </c>
    </row>
    <row r="87" spans="2:34" ht="14.25">
      <c r="B87" s="24"/>
      <c r="W87" s="39"/>
      <c r="X87" s="39"/>
      <c r="Y87" s="442"/>
      <c r="Z87" s="34"/>
      <c r="AA87" s="39"/>
      <c r="AB87" s="39"/>
      <c r="AC87" s="39"/>
      <c r="AD87" s="442"/>
      <c r="AE87" s="34"/>
      <c r="AG87" s="307" t="str">
        <f t="shared" si="14"/>
        <v>F1F2</v>
      </c>
      <c r="AH87" s="307">
        <f t="shared" si="15"/>
        <v>4</v>
      </c>
    </row>
    <row r="88" spans="2:34" ht="14.25">
      <c r="B88" s="24"/>
      <c r="W88" s="39"/>
      <c r="X88" s="39"/>
      <c r="Y88" s="442"/>
      <c r="Z88" s="34"/>
      <c r="AA88" s="39"/>
      <c r="AB88" s="39"/>
      <c r="AC88" s="39"/>
      <c r="AD88" s="442"/>
      <c r="AE88" s="34"/>
      <c r="AG88" s="307" t="str">
        <f t="shared" si="14"/>
        <v>E3E4</v>
      </c>
      <c r="AH88" s="307">
        <f t="shared" si="15"/>
        <v>11</v>
      </c>
    </row>
    <row r="89" spans="2:34" ht="14.25">
      <c r="B89" s="24"/>
      <c r="W89" s="39"/>
      <c r="X89" s="39"/>
      <c r="Y89" s="442"/>
      <c r="Z89" s="34"/>
      <c r="AA89" s="39"/>
      <c r="AB89" s="39"/>
      <c r="AC89" s="39"/>
      <c r="AD89" s="442"/>
      <c r="AE89" s="34"/>
      <c r="AG89" s="307" t="str">
        <f t="shared" si="14"/>
        <v>G3G4</v>
      </c>
      <c r="AH89" s="307">
        <f t="shared" si="15"/>
        <v>10</v>
      </c>
    </row>
    <row r="90" spans="2:34" ht="14.25">
      <c r="B90" s="24"/>
      <c r="W90" s="39"/>
      <c r="X90" s="39"/>
      <c r="Y90" s="442"/>
      <c r="Z90" s="34"/>
      <c r="AA90" s="39"/>
      <c r="AB90" s="39"/>
      <c r="AC90" s="39"/>
      <c r="AD90" s="442"/>
      <c r="AE90" s="34"/>
      <c r="AG90" s="307" t="str">
        <f t="shared" si="14"/>
        <v>C1C5</v>
      </c>
      <c r="AH90" s="307">
        <f t="shared" si="15"/>
        <v>5</v>
      </c>
    </row>
    <row r="91" spans="2:34" ht="14.25">
      <c r="B91" s="24"/>
      <c r="W91" s="39"/>
      <c r="X91" s="39"/>
      <c r="Y91" s="442"/>
      <c r="Z91" s="34"/>
      <c r="AA91" s="39"/>
      <c r="AB91" s="39"/>
      <c r="AC91" s="39"/>
      <c r="AD91" s="442"/>
      <c r="AE91" s="34"/>
      <c r="AG91" s="307" t="str">
        <f t="shared" si="14"/>
        <v>D2D3</v>
      </c>
      <c r="AH91" s="307">
        <f t="shared" si="15"/>
        <v>9</v>
      </c>
    </row>
    <row r="92" spans="2:34" ht="14.25">
      <c r="B92" s="24"/>
      <c r="W92" s="39"/>
      <c r="X92" s="39"/>
      <c r="Y92" s="442"/>
      <c r="Z92" s="34"/>
      <c r="AA92" s="39"/>
      <c r="AB92" s="39"/>
      <c r="AC92" s="39"/>
      <c r="AD92" s="442"/>
      <c r="AE92" s="34"/>
      <c r="AG92" s="307" t="str">
        <f t="shared" si="14"/>
        <v>B2B3</v>
      </c>
      <c r="AH92" s="307">
        <f t="shared" si="15"/>
        <v>9</v>
      </c>
    </row>
    <row r="93" spans="2:34" ht="14.25">
      <c r="B93" s="24"/>
      <c r="W93" s="39"/>
      <c r="X93" s="39"/>
      <c r="Y93" s="442"/>
      <c r="Z93" s="34"/>
      <c r="AA93" s="39"/>
      <c r="AB93" s="39"/>
      <c r="AC93" s="39"/>
      <c r="AD93" s="442"/>
      <c r="AE93" s="34"/>
      <c r="AG93" s="307" t="str">
        <f t="shared" si="14"/>
        <v>F2F3</v>
      </c>
      <c r="AH93" s="307">
        <f t="shared" si="15"/>
        <v>6</v>
      </c>
    </row>
    <row r="94" spans="2:34" ht="14.25">
      <c r="B94" s="24"/>
      <c r="W94" s="39"/>
      <c r="X94" s="39"/>
      <c r="Y94" s="442"/>
      <c r="Z94" s="34"/>
      <c r="AA94" s="39"/>
      <c r="AB94" s="39"/>
      <c r="AC94" s="39"/>
      <c r="AD94" s="442"/>
      <c r="AE94" s="34"/>
      <c r="AG94" s="307" t="str">
        <f t="shared" si="14"/>
        <v>A4A5</v>
      </c>
      <c r="AH94" s="307">
        <f t="shared" si="15"/>
        <v>9</v>
      </c>
    </row>
    <row r="95" spans="2:34" ht="14.25">
      <c r="B95" s="24"/>
      <c r="W95" s="39"/>
      <c r="X95" s="39"/>
      <c r="Y95" s="442"/>
      <c r="Z95" s="34"/>
      <c r="AA95" s="39"/>
      <c r="AB95" s="39"/>
      <c r="AC95" s="39"/>
      <c r="AD95" s="442"/>
      <c r="AE95" s="34"/>
      <c r="AG95" s="307" t="str">
        <f t="shared" si="14"/>
        <v>E4E5</v>
      </c>
      <c r="AH95" s="307">
        <f t="shared" si="15"/>
        <v>1</v>
      </c>
    </row>
    <row r="96" spans="2:34" ht="14.25">
      <c r="B96" s="24"/>
      <c r="W96" s="39"/>
      <c r="X96" s="39"/>
      <c r="Y96" s="442"/>
      <c r="Z96" s="34"/>
      <c r="AA96" s="39"/>
      <c r="AB96" s="39"/>
      <c r="AC96" s="39"/>
      <c r="AD96" s="442"/>
      <c r="AE96" s="34"/>
      <c r="AG96" s="307" t="str">
        <f t="shared" si="14"/>
        <v>C1C4</v>
      </c>
      <c r="AH96" s="307">
        <f t="shared" si="15"/>
        <v>6</v>
      </c>
    </row>
    <row r="97" spans="2:34" ht="14.25">
      <c r="B97" s="24"/>
      <c r="W97" s="39"/>
      <c r="X97" s="39"/>
      <c r="Y97" s="442"/>
      <c r="Z97" s="34"/>
      <c r="AA97" s="39"/>
      <c r="AB97" s="39"/>
      <c r="AC97" s="39"/>
      <c r="AD97" s="442"/>
      <c r="AE97" s="34"/>
      <c r="AG97" s="307" t="str">
        <f t="shared" si="14"/>
        <v>G1G3</v>
      </c>
      <c r="AH97" s="307">
        <f t="shared" si="15"/>
        <v>9</v>
      </c>
    </row>
    <row r="98" spans="2:34" ht="14.25">
      <c r="B98" s="24"/>
      <c r="W98" s="39"/>
      <c r="X98" s="39"/>
      <c r="Y98" s="442"/>
      <c r="Z98" s="34"/>
      <c r="AA98" s="39"/>
      <c r="AB98" s="39"/>
      <c r="AC98" s="39"/>
      <c r="AD98" s="442"/>
      <c r="AE98" s="34"/>
      <c r="AG98" s="307" t="str">
        <f t="shared" si="14"/>
        <v>D2D4</v>
      </c>
      <c r="AH98" s="307">
        <f t="shared" si="15"/>
        <v>7</v>
      </c>
    </row>
    <row r="99" spans="2:34" ht="14.25">
      <c r="B99" s="24"/>
      <c r="W99" s="39"/>
      <c r="X99" s="39"/>
      <c r="Y99" s="442"/>
      <c r="Z99" s="34"/>
      <c r="AA99" s="39"/>
      <c r="AB99" s="39"/>
      <c r="AC99" s="39"/>
      <c r="AD99" s="442"/>
      <c r="AE99" s="34"/>
      <c r="AG99" s="307" t="str">
        <f t="shared" si="14"/>
        <v>B2B5</v>
      </c>
      <c r="AH99" s="307">
        <f t="shared" si="15"/>
        <v>6</v>
      </c>
    </row>
    <row r="100" spans="2:34" ht="14.25">
      <c r="B100" s="24"/>
      <c r="W100" s="39"/>
      <c r="X100" s="39"/>
      <c r="Y100" s="442"/>
      <c r="Z100" s="34"/>
      <c r="AA100" s="39"/>
      <c r="AB100" s="39"/>
      <c r="AC100" s="39"/>
      <c r="AD100" s="442"/>
      <c r="AE100" s="34"/>
      <c r="AG100" s="307" t="str">
        <f aca="true" t="shared" si="16" ref="AG100:AG105">N22</f>
        <v>F2F5</v>
      </c>
      <c r="AH100" s="307">
        <f aca="true" t="shared" si="17" ref="AH100:AH105">IF(O22="","",O22)</f>
        <v>3</v>
      </c>
    </row>
    <row r="101" spans="2:34" ht="14.25">
      <c r="B101" s="24"/>
      <c r="W101" s="39"/>
      <c r="X101" s="39"/>
      <c r="Y101" s="442"/>
      <c r="Z101" s="34"/>
      <c r="AA101" s="39"/>
      <c r="AB101" s="39"/>
      <c r="AC101" s="39"/>
      <c r="AD101" s="442"/>
      <c r="AE101" s="34"/>
      <c r="AG101" s="307" t="str">
        <f t="shared" si="16"/>
        <v>C1C3</v>
      </c>
      <c r="AH101" s="307">
        <f t="shared" si="17"/>
        <v>3</v>
      </c>
    </row>
    <row r="102" spans="2:34" ht="14.25">
      <c r="B102" s="24"/>
      <c r="W102" s="39"/>
      <c r="X102" s="39"/>
      <c r="Y102" s="442"/>
      <c r="Z102" s="34"/>
      <c r="AA102" s="39"/>
      <c r="AB102" s="39"/>
      <c r="AC102" s="39"/>
      <c r="AD102" s="442"/>
      <c r="AE102" s="34"/>
      <c r="AG102" s="307" t="str">
        <f t="shared" si="16"/>
        <v>A2A4</v>
      </c>
      <c r="AH102" s="307">
        <f t="shared" si="17"/>
        <v>10</v>
      </c>
    </row>
    <row r="103" spans="2:34" ht="14.25">
      <c r="B103" s="24"/>
      <c r="W103" s="39"/>
      <c r="X103" s="39"/>
      <c r="Y103" s="442"/>
      <c r="Z103" s="34"/>
      <c r="AA103" s="39"/>
      <c r="AB103" s="39"/>
      <c r="AC103" s="39"/>
      <c r="AD103" s="442"/>
      <c r="AE103" s="34"/>
      <c r="AG103" s="307" t="str">
        <f t="shared" si="16"/>
        <v>E2E4</v>
      </c>
      <c r="AH103" s="307">
        <f t="shared" si="17"/>
        <v>9</v>
      </c>
    </row>
    <row r="104" spans="2:34" ht="14.25">
      <c r="B104" s="24"/>
      <c r="W104" s="39"/>
      <c r="X104" s="39"/>
      <c r="Y104" s="442"/>
      <c r="Z104" s="34"/>
      <c r="AA104" s="39"/>
      <c r="AB104" s="39"/>
      <c r="AC104" s="39"/>
      <c r="AD104" s="442"/>
      <c r="AE104" s="34"/>
      <c r="AG104" s="307" t="str">
        <f t="shared" si="16"/>
        <v>B3B5</v>
      </c>
      <c r="AH104" s="307">
        <f t="shared" si="17"/>
        <v>10</v>
      </c>
    </row>
    <row r="105" spans="2:34" ht="14.25">
      <c r="B105" s="24"/>
      <c r="W105" s="39"/>
      <c r="X105" s="39"/>
      <c r="Y105" s="442"/>
      <c r="Z105" s="34"/>
      <c r="AA105" s="39"/>
      <c r="AB105" s="39"/>
      <c r="AC105" s="39"/>
      <c r="AD105" s="442"/>
      <c r="AE105" s="34"/>
      <c r="AG105" s="307" t="str">
        <f t="shared" si="16"/>
        <v>F3F5</v>
      </c>
      <c r="AH105" s="307">
        <f t="shared" si="17"/>
        <v>4</v>
      </c>
    </row>
    <row r="106" spans="2:34" ht="14.25">
      <c r="B106" s="24"/>
      <c r="W106" s="39"/>
      <c r="X106" s="39"/>
      <c r="Y106" s="442"/>
      <c r="Z106" s="34"/>
      <c r="AA106" s="39"/>
      <c r="AB106" s="39"/>
      <c r="AC106" s="39"/>
      <c r="AD106" s="442"/>
      <c r="AE106" s="34"/>
      <c r="AG106" s="307" t="e">
        <f>#REF!</f>
        <v>#REF!</v>
      </c>
      <c r="AH106" s="307" t="e">
        <f>IF(#REF!="","",#REF!)</f>
        <v>#REF!</v>
      </c>
    </row>
    <row r="107" spans="2:34" ht="14.25">
      <c r="B107" s="24"/>
      <c r="W107" s="39"/>
      <c r="X107" s="39"/>
      <c r="Y107" s="442"/>
      <c r="Z107" s="34"/>
      <c r="AA107" s="39"/>
      <c r="AB107" s="39"/>
      <c r="AC107" s="39"/>
      <c r="AD107" s="442"/>
      <c r="AE107" s="34"/>
      <c r="AG107" s="307" t="e">
        <f>#REF!</f>
        <v>#REF!</v>
      </c>
      <c r="AH107" s="307" t="e">
        <f>IF(#REF!="","",#REF!)</f>
        <v>#REF!</v>
      </c>
    </row>
    <row r="108" spans="2:34" ht="14.25">
      <c r="B108" s="24"/>
      <c r="W108" s="39"/>
      <c r="X108" s="39"/>
      <c r="Y108" s="442"/>
      <c r="Z108" s="34"/>
      <c r="AA108" s="39"/>
      <c r="AB108" s="39"/>
      <c r="AC108" s="39"/>
      <c r="AD108" s="442"/>
      <c r="AE108" s="34"/>
      <c r="AG108" s="307" t="e">
        <f>#REF!</f>
        <v>#REF!</v>
      </c>
      <c r="AH108" s="307" t="e">
        <f>IF(#REF!="","",#REF!)</f>
        <v>#REF!</v>
      </c>
    </row>
    <row r="109" spans="2:34" ht="14.25">
      <c r="B109" s="24"/>
      <c r="W109" s="39"/>
      <c r="X109" s="39"/>
      <c r="Y109" s="442"/>
      <c r="Z109" s="34"/>
      <c r="AA109" s="39"/>
      <c r="AB109" s="39"/>
      <c r="AC109" s="39"/>
      <c r="AD109" s="442"/>
      <c r="AE109" s="34"/>
      <c r="AG109" s="307" t="e">
        <f>#REF!</f>
        <v>#REF!</v>
      </c>
      <c r="AH109" s="307" t="e">
        <f>IF(#REF!="","",#REF!)</f>
        <v>#REF!</v>
      </c>
    </row>
    <row r="110" spans="2:34" ht="14.25">
      <c r="B110" s="24"/>
      <c r="W110" s="39"/>
      <c r="X110" s="39"/>
      <c r="Y110" s="442"/>
      <c r="Z110" s="34"/>
      <c r="AA110" s="39"/>
      <c r="AB110" s="39"/>
      <c r="AC110" s="39"/>
      <c r="AD110" s="442"/>
      <c r="AE110" s="34"/>
      <c r="AG110" s="307" t="e">
        <f>#REF!</f>
        <v>#REF!</v>
      </c>
      <c r="AH110" s="307" t="e">
        <f>IF(#REF!="","",#REF!)</f>
        <v>#REF!</v>
      </c>
    </row>
    <row r="111" spans="2:34" ht="14.25">
      <c r="B111" s="24"/>
      <c r="W111" s="39"/>
      <c r="X111" s="39"/>
      <c r="Y111" s="442"/>
      <c r="Z111" s="34"/>
      <c r="AA111" s="39"/>
      <c r="AB111" s="39"/>
      <c r="AC111" s="39"/>
      <c r="AD111" s="442"/>
      <c r="AE111" s="34"/>
      <c r="AG111" s="307" t="e">
        <f>#REF!</f>
        <v>#REF!</v>
      </c>
      <c r="AH111" s="307" t="e">
        <f>IF(#REF!="","",#REF!)</f>
        <v>#REF!</v>
      </c>
    </row>
    <row r="112" spans="2:34" ht="14.25">
      <c r="B112" s="24"/>
      <c r="W112" s="39"/>
      <c r="X112" s="39"/>
      <c r="Y112" s="442"/>
      <c r="Z112" s="34"/>
      <c r="AA112" s="39"/>
      <c r="AB112" s="39"/>
      <c r="AC112" s="39"/>
      <c r="AD112" s="442"/>
      <c r="AE112" s="34"/>
      <c r="AG112" s="307" t="e">
        <f>#REF!</f>
        <v>#REF!</v>
      </c>
      <c r="AH112" s="307" t="e">
        <f>IF(#REF!="","",#REF!)</f>
        <v>#REF!</v>
      </c>
    </row>
    <row r="113" spans="2:34" ht="14.25">
      <c r="B113" s="24"/>
      <c r="W113" s="39"/>
      <c r="X113" s="39"/>
      <c r="Y113" s="442"/>
      <c r="Z113" s="34"/>
      <c r="AA113" s="39"/>
      <c r="AB113" s="39"/>
      <c r="AC113" s="39"/>
      <c r="AD113" s="442"/>
      <c r="AE113" s="34"/>
      <c r="AG113" s="307" t="e">
        <f>#REF!</f>
        <v>#REF!</v>
      </c>
      <c r="AH113" s="307" t="e">
        <f>IF(#REF!="","",#REF!)</f>
        <v>#REF!</v>
      </c>
    </row>
    <row r="114" spans="2:34" ht="14.25">
      <c r="B114" s="24"/>
      <c r="W114" s="39"/>
      <c r="X114" s="39"/>
      <c r="Y114" s="442"/>
      <c r="Z114" s="34"/>
      <c r="AA114" s="39"/>
      <c r="AB114" s="39"/>
      <c r="AC114" s="39"/>
      <c r="AD114" s="442"/>
      <c r="AE114" s="34"/>
      <c r="AG114" s="307" t="e">
        <f>#REF!</f>
        <v>#REF!</v>
      </c>
      <c r="AH114" s="307" t="e">
        <f>IF(#REF!="","",#REF!)</f>
        <v>#REF!</v>
      </c>
    </row>
    <row r="115" spans="2:34" ht="14.25">
      <c r="B115" s="24"/>
      <c r="W115" s="39"/>
      <c r="X115" s="39"/>
      <c r="Y115" s="442"/>
      <c r="Z115" s="34"/>
      <c r="AA115" s="39"/>
      <c r="AB115" s="39"/>
      <c r="AC115" s="39"/>
      <c r="AD115" s="442"/>
      <c r="AE115" s="34"/>
      <c r="AG115" s="307" t="e">
        <f>#REF!</f>
        <v>#REF!</v>
      </c>
      <c r="AH115" s="307" t="e">
        <f>IF(#REF!="","",#REF!)</f>
        <v>#REF!</v>
      </c>
    </row>
    <row r="116" spans="2:34" ht="14.25">
      <c r="B116" s="24"/>
      <c r="W116" s="39"/>
      <c r="X116" s="39"/>
      <c r="Y116" s="442"/>
      <c r="Z116" s="34"/>
      <c r="AA116" s="39"/>
      <c r="AB116" s="39"/>
      <c r="AC116" s="39"/>
      <c r="AD116" s="442"/>
      <c r="AE116" s="34"/>
      <c r="AG116" s="307" t="e">
        <f>#REF!</f>
        <v>#REF!</v>
      </c>
      <c r="AH116" s="307" t="e">
        <f>IF(#REF!="","",#REF!)</f>
        <v>#REF!</v>
      </c>
    </row>
    <row r="117" spans="2:34" ht="14.25">
      <c r="B117" s="24"/>
      <c r="W117" s="39"/>
      <c r="X117" s="39"/>
      <c r="Y117" s="442"/>
      <c r="Z117" s="34"/>
      <c r="AA117" s="39"/>
      <c r="AB117" s="39"/>
      <c r="AC117" s="39"/>
      <c r="AD117" s="442"/>
      <c r="AE117" s="34"/>
      <c r="AG117" s="307" t="e">
        <f>#REF!</f>
        <v>#REF!</v>
      </c>
      <c r="AH117" s="307" t="e">
        <f>IF(#REF!="","",#REF!)</f>
        <v>#REF!</v>
      </c>
    </row>
    <row r="118" spans="2:34" ht="14.25">
      <c r="B118" s="24"/>
      <c r="W118" s="39"/>
      <c r="X118" s="39"/>
      <c r="Y118" s="442"/>
      <c r="Z118" s="34"/>
      <c r="AA118" s="39"/>
      <c r="AB118" s="39"/>
      <c r="AC118" s="39"/>
      <c r="AD118" s="442"/>
      <c r="AE118" s="34"/>
      <c r="AG118" s="307" t="e">
        <f>#REF!</f>
        <v>#REF!</v>
      </c>
      <c r="AH118" s="307" t="e">
        <f>IF(#REF!="","",#REF!)</f>
        <v>#REF!</v>
      </c>
    </row>
    <row r="119" spans="2:34" ht="14.25">
      <c r="B119" s="24"/>
      <c r="W119" s="39"/>
      <c r="X119" s="39"/>
      <c r="Y119" s="442"/>
      <c r="Z119" s="34"/>
      <c r="AA119" s="39"/>
      <c r="AB119" s="39"/>
      <c r="AC119" s="39"/>
      <c r="AD119" s="442"/>
      <c r="AE119" s="34"/>
      <c r="AG119" s="307" t="e">
        <f>#REF!</f>
        <v>#REF!</v>
      </c>
      <c r="AH119" s="307" t="e">
        <f>IF(#REF!="","",#REF!)</f>
        <v>#REF!</v>
      </c>
    </row>
    <row r="120" spans="2:34" ht="14.25">
      <c r="B120" s="24"/>
      <c r="W120" s="39"/>
      <c r="X120" s="39"/>
      <c r="Y120" s="442"/>
      <c r="Z120" s="34"/>
      <c r="AA120" s="39"/>
      <c r="AB120" s="39"/>
      <c r="AC120" s="39"/>
      <c r="AD120" s="442"/>
      <c r="AE120" s="34"/>
      <c r="AG120" s="307" t="e">
        <f>#REF!</f>
        <v>#REF!</v>
      </c>
      <c r="AH120" s="307" t="e">
        <f>IF(#REF!="","",#REF!)</f>
        <v>#REF!</v>
      </c>
    </row>
    <row r="121" spans="2:34" ht="14.25">
      <c r="B121" s="24"/>
      <c r="W121" s="39"/>
      <c r="X121" s="39"/>
      <c r="Y121" s="442"/>
      <c r="Z121" s="34"/>
      <c r="AA121" s="39"/>
      <c r="AB121" s="39"/>
      <c r="AC121" s="39"/>
      <c r="AD121" s="442"/>
      <c r="AE121" s="34"/>
      <c r="AG121" s="307" t="e">
        <f>#REF!</f>
        <v>#REF!</v>
      </c>
      <c r="AH121" s="307" t="e">
        <f>IF(#REF!="","",#REF!)</f>
        <v>#REF!</v>
      </c>
    </row>
    <row r="122" spans="2:34" ht="14.25">
      <c r="B122" s="24"/>
      <c r="W122" s="39"/>
      <c r="X122" s="39"/>
      <c r="Y122" s="442"/>
      <c r="Z122" s="34"/>
      <c r="AA122" s="39"/>
      <c r="AB122" s="39"/>
      <c r="AC122" s="39"/>
      <c r="AD122" s="442"/>
      <c r="AE122" s="34"/>
      <c r="AG122" s="307" t="e">
        <f>#REF!</f>
        <v>#REF!</v>
      </c>
      <c r="AH122" s="307" t="e">
        <f>IF(#REF!="","",#REF!)</f>
        <v>#REF!</v>
      </c>
    </row>
    <row r="123" spans="2:34" ht="14.25">
      <c r="B123" s="24"/>
      <c r="W123" s="39"/>
      <c r="X123" s="39"/>
      <c r="Y123" s="442"/>
      <c r="Z123" s="34"/>
      <c r="AA123" s="39"/>
      <c r="AB123" s="39"/>
      <c r="AC123" s="39"/>
      <c r="AD123" s="442"/>
      <c r="AE123" s="34"/>
      <c r="AG123" s="307" t="e">
        <f>#REF!</f>
        <v>#REF!</v>
      </c>
      <c r="AH123" s="307" t="e">
        <f>IF(#REF!="","",#REF!)</f>
        <v>#REF!</v>
      </c>
    </row>
    <row r="124" spans="2:34" ht="14.25">
      <c r="B124" s="24"/>
      <c r="W124" s="39"/>
      <c r="X124" s="39"/>
      <c r="Y124" s="442"/>
      <c r="Z124" s="34"/>
      <c r="AA124" s="39"/>
      <c r="AB124" s="39"/>
      <c r="AC124" s="39"/>
      <c r="AD124" s="442"/>
      <c r="AE124" s="34"/>
      <c r="AG124" s="307" t="e">
        <f>#REF!</f>
        <v>#REF!</v>
      </c>
      <c r="AH124" s="307" t="e">
        <f>IF(#REF!="","",#REF!)</f>
        <v>#REF!</v>
      </c>
    </row>
    <row r="125" spans="2:34" ht="14.25">
      <c r="B125" s="24"/>
      <c r="W125" s="39"/>
      <c r="X125" s="39"/>
      <c r="Y125" s="442"/>
      <c r="Z125" s="34"/>
      <c r="AA125" s="39"/>
      <c r="AB125" s="39"/>
      <c r="AC125" s="39"/>
      <c r="AD125" s="442"/>
      <c r="AE125" s="34"/>
      <c r="AG125" s="309" t="str">
        <f aca="true" t="shared" si="18" ref="AG125:AG139">S6</f>
        <v>B2B1</v>
      </c>
      <c r="AH125" s="308">
        <f>IF(T6="","",T6)</f>
        <v>4</v>
      </c>
    </row>
    <row r="126" spans="2:34" ht="14.25">
      <c r="B126" s="24"/>
      <c r="W126" s="39"/>
      <c r="X126" s="39"/>
      <c r="Y126" s="442"/>
      <c r="Z126" s="34"/>
      <c r="AA126" s="39"/>
      <c r="AB126" s="39"/>
      <c r="AC126" s="39"/>
      <c r="AD126" s="442"/>
      <c r="AE126" s="34"/>
      <c r="AG126" s="309" t="str">
        <f t="shared" si="18"/>
        <v>A4A3</v>
      </c>
      <c r="AH126" s="308">
        <f aca="true" t="shared" si="19" ref="AH126:AH139">IF(T7="","",T7)</f>
        <v>5</v>
      </c>
    </row>
    <row r="127" spans="2:34" ht="14.25">
      <c r="B127" s="24"/>
      <c r="W127" s="39"/>
      <c r="X127" s="39"/>
      <c r="Y127" s="442"/>
      <c r="Z127" s="34"/>
      <c r="AA127" s="39"/>
      <c r="AB127" s="39"/>
      <c r="AC127" s="39"/>
      <c r="AD127" s="442"/>
      <c r="AE127" s="34"/>
      <c r="AG127" s="309" t="str">
        <f t="shared" si="18"/>
        <v>F2F1</v>
      </c>
      <c r="AH127" s="308">
        <f t="shared" si="19"/>
        <v>3</v>
      </c>
    </row>
    <row r="128" spans="2:34" ht="14.25">
      <c r="B128" s="24"/>
      <c r="W128" s="39"/>
      <c r="X128" s="39"/>
      <c r="Y128" s="442"/>
      <c r="Z128" s="34"/>
      <c r="AA128" s="39"/>
      <c r="AB128" s="39"/>
      <c r="AC128" s="39"/>
      <c r="AD128" s="442"/>
      <c r="AE128" s="34"/>
      <c r="AG128" s="309" t="str">
        <f t="shared" si="18"/>
        <v>E4E3</v>
      </c>
      <c r="AH128" s="308">
        <f t="shared" si="19"/>
        <v>2</v>
      </c>
    </row>
    <row r="129" spans="2:34" ht="14.25">
      <c r="B129" s="24"/>
      <c r="W129" s="39"/>
      <c r="X129" s="39"/>
      <c r="Y129" s="442"/>
      <c r="Z129" s="34"/>
      <c r="AA129" s="39"/>
      <c r="AB129" s="39"/>
      <c r="AC129" s="39"/>
      <c r="AD129" s="442"/>
      <c r="AE129" s="34"/>
      <c r="AG129" s="309" t="str">
        <f t="shared" si="18"/>
        <v>G4G3</v>
      </c>
      <c r="AH129" s="308">
        <f t="shared" si="19"/>
        <v>3</v>
      </c>
    </row>
    <row r="130" spans="2:34" ht="14.25">
      <c r="B130" s="24"/>
      <c r="W130" s="39"/>
      <c r="X130" s="39"/>
      <c r="Y130" s="442"/>
      <c r="Z130" s="34"/>
      <c r="AA130" s="39"/>
      <c r="AB130" s="39"/>
      <c r="AC130" s="39"/>
      <c r="AD130" s="442"/>
      <c r="AE130" s="34"/>
      <c r="AG130" s="309" t="str">
        <f t="shared" si="18"/>
        <v>C5C1</v>
      </c>
      <c r="AH130" s="308">
        <f t="shared" si="19"/>
        <v>7</v>
      </c>
    </row>
    <row r="131" spans="2:34" ht="14.25">
      <c r="B131" s="24"/>
      <c r="W131" s="39"/>
      <c r="X131" s="39"/>
      <c r="Y131" s="442"/>
      <c r="Z131" s="34"/>
      <c r="AA131" s="39"/>
      <c r="AB131" s="39"/>
      <c r="AC131" s="39"/>
      <c r="AD131" s="442"/>
      <c r="AE131" s="34"/>
      <c r="AG131" s="309" t="str">
        <f t="shared" si="18"/>
        <v>D3D2</v>
      </c>
      <c r="AH131" s="308">
        <f t="shared" si="19"/>
        <v>4</v>
      </c>
    </row>
    <row r="132" spans="2:34" ht="14.25">
      <c r="B132" s="24"/>
      <c r="W132" s="39"/>
      <c r="X132" s="39"/>
      <c r="Y132" s="442"/>
      <c r="Z132" s="34"/>
      <c r="AA132" s="39"/>
      <c r="AB132" s="39"/>
      <c r="AC132" s="39"/>
      <c r="AD132" s="442"/>
      <c r="AE132" s="34"/>
      <c r="AG132" s="309" t="str">
        <f t="shared" si="18"/>
        <v>B3B2</v>
      </c>
      <c r="AH132" s="308">
        <f t="shared" si="19"/>
        <v>8</v>
      </c>
    </row>
    <row r="133" spans="2:34" ht="14.25">
      <c r="B133" s="24"/>
      <c r="W133" s="39"/>
      <c r="X133" s="39"/>
      <c r="Y133" s="442"/>
      <c r="Z133" s="34"/>
      <c r="AA133" s="39"/>
      <c r="AB133" s="39"/>
      <c r="AC133" s="39"/>
      <c r="AD133" s="442"/>
      <c r="AE133" s="34"/>
      <c r="AG133" s="309" t="str">
        <f t="shared" si="18"/>
        <v>F3F2</v>
      </c>
      <c r="AH133" s="308">
        <f t="shared" si="19"/>
        <v>3</v>
      </c>
    </row>
    <row r="134" spans="2:34" ht="14.25">
      <c r="B134" s="24"/>
      <c r="W134" s="39"/>
      <c r="X134" s="39"/>
      <c r="Y134" s="442"/>
      <c r="Z134" s="34"/>
      <c r="AA134" s="39"/>
      <c r="AB134" s="39"/>
      <c r="AC134" s="39"/>
      <c r="AD134" s="442"/>
      <c r="AE134" s="34"/>
      <c r="AG134" s="309" t="str">
        <f t="shared" si="18"/>
        <v>A5A4</v>
      </c>
      <c r="AH134" s="308">
        <f t="shared" si="19"/>
        <v>7</v>
      </c>
    </row>
    <row r="135" spans="2:34" ht="14.25">
      <c r="B135" s="24"/>
      <c r="W135" s="39"/>
      <c r="X135" s="39"/>
      <c r="Y135" s="442"/>
      <c r="Z135" s="34"/>
      <c r="AA135" s="39"/>
      <c r="AB135" s="39"/>
      <c r="AC135" s="39"/>
      <c r="AD135" s="442"/>
      <c r="AE135" s="34"/>
      <c r="AG135" s="309" t="str">
        <f t="shared" si="18"/>
        <v>E5E4</v>
      </c>
      <c r="AH135" s="308">
        <f t="shared" si="19"/>
        <v>11</v>
      </c>
    </row>
    <row r="136" spans="2:34" ht="14.25">
      <c r="B136" s="24"/>
      <c r="W136" s="39"/>
      <c r="X136" s="39"/>
      <c r="Y136" s="442"/>
      <c r="Z136" s="34"/>
      <c r="AA136" s="39"/>
      <c r="AB136" s="39"/>
      <c r="AC136" s="39"/>
      <c r="AD136" s="442"/>
      <c r="AE136" s="34"/>
      <c r="AG136" s="309" t="str">
        <f t="shared" si="18"/>
        <v>C4C1</v>
      </c>
      <c r="AH136" s="308">
        <f t="shared" si="19"/>
        <v>8</v>
      </c>
    </row>
    <row r="137" spans="2:34" ht="14.25">
      <c r="B137" s="24"/>
      <c r="W137" s="39"/>
      <c r="X137" s="39"/>
      <c r="Y137" s="442"/>
      <c r="Z137" s="34"/>
      <c r="AA137" s="39"/>
      <c r="AB137" s="39"/>
      <c r="AC137" s="39"/>
      <c r="AD137" s="442"/>
      <c r="AE137" s="34"/>
      <c r="AG137" s="309" t="str">
        <f t="shared" si="18"/>
        <v>G3G1</v>
      </c>
      <c r="AH137" s="308">
        <f t="shared" si="19"/>
        <v>4</v>
      </c>
    </row>
    <row r="138" spans="2:34" ht="14.25">
      <c r="B138" s="24"/>
      <c r="W138" s="39"/>
      <c r="X138" s="39"/>
      <c r="Y138" s="442"/>
      <c r="Z138" s="34"/>
      <c r="AA138" s="39"/>
      <c r="AB138" s="39"/>
      <c r="AC138" s="39"/>
      <c r="AD138" s="442"/>
      <c r="AE138" s="34"/>
      <c r="AG138" s="309" t="str">
        <f t="shared" si="18"/>
        <v>D4D2</v>
      </c>
      <c r="AH138" s="308">
        <f t="shared" si="19"/>
        <v>7</v>
      </c>
    </row>
    <row r="139" spans="2:34" ht="14.25">
      <c r="B139" s="24"/>
      <c r="W139" s="39"/>
      <c r="X139" s="39"/>
      <c r="Y139" s="442"/>
      <c r="Z139" s="34"/>
      <c r="AA139" s="39"/>
      <c r="AB139" s="39"/>
      <c r="AC139" s="39"/>
      <c r="AD139" s="442"/>
      <c r="AE139" s="34"/>
      <c r="AG139" s="309" t="str">
        <f t="shared" si="18"/>
        <v>B5B2</v>
      </c>
      <c r="AH139" s="308">
        <f t="shared" si="19"/>
        <v>8</v>
      </c>
    </row>
    <row r="140" spans="2:34" ht="14.25">
      <c r="B140" s="24"/>
      <c r="W140" s="39"/>
      <c r="X140" s="39"/>
      <c r="Y140" s="442"/>
      <c r="Z140" s="34"/>
      <c r="AA140" s="39"/>
      <c r="AB140" s="39"/>
      <c r="AC140" s="39"/>
      <c r="AD140" s="442"/>
      <c r="AE140" s="34"/>
      <c r="AG140" s="309" t="str">
        <f aca="true" t="shared" si="20" ref="AG140:AG145">S22</f>
        <v>F5F2</v>
      </c>
      <c r="AH140" s="308">
        <f aca="true" t="shared" si="21" ref="AH140:AH145">IF(T22="","",T22)</f>
        <v>8</v>
      </c>
    </row>
    <row r="141" spans="2:34" ht="14.25">
      <c r="B141" s="24"/>
      <c r="W141" s="39"/>
      <c r="X141" s="39"/>
      <c r="Y141" s="442"/>
      <c r="Z141" s="34"/>
      <c r="AA141" s="39"/>
      <c r="AB141" s="39"/>
      <c r="AC141" s="39"/>
      <c r="AD141" s="442"/>
      <c r="AE141" s="34"/>
      <c r="AG141" s="309" t="str">
        <f t="shared" si="20"/>
        <v>C3C1</v>
      </c>
      <c r="AH141" s="308">
        <f t="shared" si="21"/>
        <v>11</v>
      </c>
    </row>
    <row r="142" spans="2:34" ht="14.25">
      <c r="B142" s="24"/>
      <c r="W142" s="39"/>
      <c r="X142" s="39"/>
      <c r="Y142" s="442"/>
      <c r="Z142" s="34"/>
      <c r="AA142" s="39"/>
      <c r="AB142" s="39"/>
      <c r="AC142" s="39"/>
      <c r="AD142" s="442"/>
      <c r="AE142" s="34"/>
      <c r="AG142" s="309" t="str">
        <f t="shared" si="20"/>
        <v>A4A2</v>
      </c>
      <c r="AH142" s="308">
        <f t="shared" si="21"/>
        <v>8</v>
      </c>
    </row>
    <row r="143" spans="2:34" ht="14.25">
      <c r="B143" s="24"/>
      <c r="W143" s="39"/>
      <c r="X143" s="39"/>
      <c r="Y143" s="442"/>
      <c r="Z143" s="34"/>
      <c r="AA143" s="39"/>
      <c r="AB143" s="39"/>
      <c r="AC143" s="39"/>
      <c r="AD143" s="442"/>
      <c r="AE143" s="34"/>
      <c r="AG143" s="309" t="str">
        <f t="shared" si="20"/>
        <v>E4E2</v>
      </c>
      <c r="AH143" s="308">
        <f t="shared" si="21"/>
        <v>0</v>
      </c>
    </row>
    <row r="144" spans="2:34" ht="14.25">
      <c r="B144" s="24"/>
      <c r="W144" s="39"/>
      <c r="X144" s="39"/>
      <c r="Y144" s="442"/>
      <c r="Z144" s="34"/>
      <c r="AA144" s="39"/>
      <c r="AB144" s="39"/>
      <c r="AC144" s="39"/>
      <c r="AD144" s="442"/>
      <c r="AE144" s="34"/>
      <c r="AG144" s="309" t="str">
        <f t="shared" si="20"/>
        <v>B5B3</v>
      </c>
      <c r="AH144" s="308">
        <f t="shared" si="21"/>
        <v>5</v>
      </c>
    </row>
    <row r="145" spans="2:34" ht="14.25">
      <c r="B145" s="24"/>
      <c r="W145" s="39"/>
      <c r="X145" s="39"/>
      <c r="Y145" s="442"/>
      <c r="Z145" s="34"/>
      <c r="AA145" s="39"/>
      <c r="AB145" s="39"/>
      <c r="AC145" s="39"/>
      <c r="AD145" s="442"/>
      <c r="AE145" s="34"/>
      <c r="AG145" s="309" t="str">
        <f t="shared" si="20"/>
        <v>F5F3</v>
      </c>
      <c r="AH145" s="308">
        <f t="shared" si="21"/>
        <v>3</v>
      </c>
    </row>
    <row r="146" spans="2:34" ht="14.25">
      <c r="B146" s="24"/>
      <c r="W146" s="39"/>
      <c r="X146" s="39"/>
      <c r="Y146" s="442"/>
      <c r="Z146" s="34"/>
      <c r="AA146" s="39"/>
      <c r="AB146" s="39"/>
      <c r="AC146" s="39"/>
      <c r="AD146" s="442"/>
      <c r="AE146" s="34"/>
      <c r="AG146" s="309" t="e">
        <f>#REF!</f>
        <v>#REF!</v>
      </c>
      <c r="AH146" s="308" t="e">
        <f>IF(#REF!="","",#REF!)</f>
        <v>#REF!</v>
      </c>
    </row>
    <row r="147" spans="2:34" ht="14.25">
      <c r="B147" s="24"/>
      <c r="W147" s="39"/>
      <c r="X147" s="39"/>
      <c r="Y147" s="442"/>
      <c r="Z147" s="34"/>
      <c r="AA147" s="39"/>
      <c r="AB147" s="39"/>
      <c r="AC147" s="39"/>
      <c r="AD147" s="442"/>
      <c r="AE147" s="34"/>
      <c r="AG147" s="309" t="e">
        <f>#REF!</f>
        <v>#REF!</v>
      </c>
      <c r="AH147" s="308" t="e">
        <f>IF(#REF!="","",#REF!)</f>
        <v>#REF!</v>
      </c>
    </row>
    <row r="148" spans="2:34" ht="14.25">
      <c r="B148" s="24"/>
      <c r="W148" s="39"/>
      <c r="X148" s="39"/>
      <c r="Y148" s="442"/>
      <c r="Z148" s="34"/>
      <c r="AA148" s="39"/>
      <c r="AB148" s="39"/>
      <c r="AC148" s="39"/>
      <c r="AD148" s="442"/>
      <c r="AE148" s="34"/>
      <c r="AG148" s="309" t="e">
        <f>#REF!</f>
        <v>#REF!</v>
      </c>
      <c r="AH148" s="308" t="e">
        <f>IF(#REF!="","",#REF!)</f>
        <v>#REF!</v>
      </c>
    </row>
    <row r="149" spans="2:34" ht="14.25">
      <c r="B149" s="24"/>
      <c r="W149" s="39"/>
      <c r="X149" s="39"/>
      <c r="Y149" s="442"/>
      <c r="Z149" s="34"/>
      <c r="AA149" s="39"/>
      <c r="AB149" s="39"/>
      <c r="AC149" s="39"/>
      <c r="AD149" s="442"/>
      <c r="AE149" s="34"/>
      <c r="AG149" s="309" t="e">
        <f>#REF!</f>
        <v>#REF!</v>
      </c>
      <c r="AH149" s="308" t="e">
        <f>IF(#REF!="","",#REF!)</f>
        <v>#REF!</v>
      </c>
    </row>
    <row r="150" spans="2:34" ht="14.25">
      <c r="B150" s="24"/>
      <c r="W150" s="39"/>
      <c r="X150" s="39"/>
      <c r="Y150" s="442"/>
      <c r="Z150" s="34"/>
      <c r="AA150" s="39"/>
      <c r="AB150" s="39"/>
      <c r="AC150" s="39"/>
      <c r="AD150" s="442"/>
      <c r="AE150" s="34"/>
      <c r="AG150" s="309" t="e">
        <f>#REF!</f>
        <v>#REF!</v>
      </c>
      <c r="AH150" s="308" t="e">
        <f>IF(#REF!="","",#REF!)</f>
        <v>#REF!</v>
      </c>
    </row>
    <row r="151" spans="2:34" ht="14.25">
      <c r="B151" s="24"/>
      <c r="W151" s="39"/>
      <c r="X151" s="39"/>
      <c r="Y151" s="442"/>
      <c r="Z151" s="34"/>
      <c r="AA151" s="39"/>
      <c r="AB151" s="39"/>
      <c r="AC151" s="39"/>
      <c r="AD151" s="442"/>
      <c r="AE151" s="34"/>
      <c r="AG151" s="309" t="e">
        <f>#REF!</f>
        <v>#REF!</v>
      </c>
      <c r="AH151" s="308" t="e">
        <f>IF(#REF!="","",#REF!)</f>
        <v>#REF!</v>
      </c>
    </row>
    <row r="152" spans="2:34" ht="14.25">
      <c r="B152" s="24"/>
      <c r="W152" s="39"/>
      <c r="X152" s="39"/>
      <c r="Y152" s="442"/>
      <c r="Z152" s="34"/>
      <c r="AA152" s="39"/>
      <c r="AB152" s="39"/>
      <c r="AC152" s="39"/>
      <c r="AD152" s="442"/>
      <c r="AE152" s="34"/>
      <c r="AG152" s="309" t="e">
        <f>#REF!</f>
        <v>#REF!</v>
      </c>
      <c r="AH152" s="308" t="e">
        <f>IF(#REF!="","",#REF!)</f>
        <v>#REF!</v>
      </c>
    </row>
    <row r="153" spans="2:34" ht="14.25">
      <c r="B153" s="24"/>
      <c r="W153" s="39"/>
      <c r="X153" s="39"/>
      <c r="Y153" s="442"/>
      <c r="Z153" s="34"/>
      <c r="AA153" s="39"/>
      <c r="AB153" s="39"/>
      <c r="AC153" s="39"/>
      <c r="AD153" s="442"/>
      <c r="AE153" s="34"/>
      <c r="AG153" s="309" t="e">
        <f>#REF!</f>
        <v>#REF!</v>
      </c>
      <c r="AH153" s="308" t="e">
        <f>IF(#REF!="","",#REF!)</f>
        <v>#REF!</v>
      </c>
    </row>
    <row r="154" spans="2:34" ht="14.25">
      <c r="B154" s="24"/>
      <c r="W154" s="39"/>
      <c r="X154" s="39"/>
      <c r="Y154" s="442"/>
      <c r="Z154" s="34"/>
      <c r="AA154" s="39"/>
      <c r="AB154" s="39"/>
      <c r="AC154" s="39"/>
      <c r="AD154" s="442"/>
      <c r="AE154" s="34"/>
      <c r="AG154" s="309" t="e">
        <f>#REF!</f>
        <v>#REF!</v>
      </c>
      <c r="AH154" s="308" t="e">
        <f>IF(#REF!="","",#REF!)</f>
        <v>#REF!</v>
      </c>
    </row>
    <row r="155" spans="2:34" ht="14.25">
      <c r="B155" s="24"/>
      <c r="W155" s="39"/>
      <c r="X155" s="39"/>
      <c r="Y155" s="442"/>
      <c r="Z155" s="34"/>
      <c r="AA155" s="39"/>
      <c r="AB155" s="39"/>
      <c r="AC155" s="39"/>
      <c r="AD155" s="442"/>
      <c r="AE155" s="34"/>
      <c r="AG155" s="309" t="e">
        <f>#REF!</f>
        <v>#REF!</v>
      </c>
      <c r="AH155" s="308" t="e">
        <f>IF(#REF!="","",#REF!)</f>
        <v>#REF!</v>
      </c>
    </row>
    <row r="156" spans="2:34" ht="14.25">
      <c r="B156" s="24"/>
      <c r="W156" s="39"/>
      <c r="X156" s="39"/>
      <c r="Y156" s="442"/>
      <c r="Z156" s="34"/>
      <c r="AA156" s="39"/>
      <c r="AB156" s="39"/>
      <c r="AC156" s="39"/>
      <c r="AD156" s="442"/>
      <c r="AE156" s="34"/>
      <c r="AG156" s="307" t="e">
        <f>#REF!</f>
        <v>#REF!</v>
      </c>
      <c r="AH156" s="308" t="e">
        <f>IF(#REF!="","",#REF!)</f>
        <v>#REF!</v>
      </c>
    </row>
    <row r="157" spans="2:34" ht="14.25">
      <c r="B157" s="24"/>
      <c r="W157" s="39"/>
      <c r="X157" s="39"/>
      <c r="Y157" s="442"/>
      <c r="Z157" s="34"/>
      <c r="AA157" s="39"/>
      <c r="AB157" s="39"/>
      <c r="AC157" s="39"/>
      <c r="AD157" s="442"/>
      <c r="AE157" s="34"/>
      <c r="AG157" s="307" t="e">
        <f>#REF!</f>
        <v>#REF!</v>
      </c>
      <c r="AH157" s="308" t="e">
        <f>IF(#REF!="","",#REF!)</f>
        <v>#REF!</v>
      </c>
    </row>
    <row r="158" spans="2:34" ht="14.25">
      <c r="B158" s="24"/>
      <c r="W158" s="39"/>
      <c r="X158" s="39"/>
      <c r="Y158" s="442"/>
      <c r="Z158" s="34"/>
      <c r="AA158" s="39"/>
      <c r="AB158" s="39"/>
      <c r="AC158" s="39"/>
      <c r="AD158" s="442"/>
      <c r="AE158" s="34"/>
      <c r="AG158" s="307" t="e">
        <f>#REF!</f>
        <v>#REF!</v>
      </c>
      <c r="AH158" s="308" t="e">
        <f>IF(#REF!="","",#REF!)</f>
        <v>#REF!</v>
      </c>
    </row>
    <row r="159" spans="2:34" ht="14.25">
      <c r="B159" s="24"/>
      <c r="W159" s="39"/>
      <c r="X159" s="39"/>
      <c r="Y159" s="442"/>
      <c r="Z159" s="34"/>
      <c r="AA159" s="39"/>
      <c r="AB159" s="39"/>
      <c r="AC159" s="39"/>
      <c r="AD159" s="442"/>
      <c r="AE159" s="34"/>
      <c r="AG159" s="307" t="e">
        <f>#REF!</f>
        <v>#REF!</v>
      </c>
      <c r="AH159" s="308" t="e">
        <f>IF(#REF!="","",#REF!)</f>
        <v>#REF!</v>
      </c>
    </row>
    <row r="160" spans="2:34" ht="14.25">
      <c r="B160" s="24"/>
      <c r="W160" s="39"/>
      <c r="X160" s="39"/>
      <c r="Y160" s="442"/>
      <c r="Z160" s="34"/>
      <c r="AA160" s="39"/>
      <c r="AB160" s="39"/>
      <c r="AC160" s="39"/>
      <c r="AD160" s="442"/>
      <c r="AE160" s="34"/>
      <c r="AG160" s="307" t="e">
        <f>#REF!</f>
        <v>#REF!</v>
      </c>
      <c r="AH160" s="308" t="e">
        <f>IF(#REF!="","",#REF!)</f>
        <v>#REF!</v>
      </c>
    </row>
    <row r="161" spans="2:34" ht="14.25">
      <c r="B161" s="24"/>
      <c r="W161" s="39"/>
      <c r="X161" s="39"/>
      <c r="Y161" s="442"/>
      <c r="Z161" s="34"/>
      <c r="AA161" s="39"/>
      <c r="AB161" s="39"/>
      <c r="AC161" s="39"/>
      <c r="AD161" s="442"/>
      <c r="AE161" s="34"/>
      <c r="AG161" s="307" t="e">
        <f>#REF!</f>
        <v>#REF!</v>
      </c>
      <c r="AH161" s="308" t="e">
        <f>IF(#REF!="","",#REF!)</f>
        <v>#REF!</v>
      </c>
    </row>
    <row r="162" spans="2:34" ht="14.25">
      <c r="B162" s="24"/>
      <c r="W162" s="39"/>
      <c r="X162" s="39"/>
      <c r="Y162" s="442"/>
      <c r="Z162" s="34"/>
      <c r="AA162" s="39"/>
      <c r="AB162" s="39"/>
      <c r="AC162" s="39"/>
      <c r="AD162" s="442"/>
      <c r="AE162" s="34"/>
      <c r="AG162" s="307" t="e">
        <f>#REF!</f>
        <v>#REF!</v>
      </c>
      <c r="AH162" s="308" t="e">
        <f>IF(#REF!="","",#REF!)</f>
        <v>#REF!</v>
      </c>
    </row>
    <row r="163" spans="2:34" ht="14.25">
      <c r="B163" s="24"/>
      <c r="W163" s="39"/>
      <c r="X163" s="39"/>
      <c r="Y163" s="442"/>
      <c r="Z163" s="34"/>
      <c r="AA163" s="39"/>
      <c r="AB163" s="39"/>
      <c r="AC163" s="39"/>
      <c r="AD163" s="442"/>
      <c r="AE163" s="34"/>
      <c r="AG163" s="307" t="e">
        <f>#REF!</f>
        <v>#REF!</v>
      </c>
      <c r="AH163" s="308" t="e">
        <f>IF(#REF!="","",#REF!)</f>
        <v>#REF!</v>
      </c>
    </row>
    <row r="164" spans="2:34" ht="14.25">
      <c r="B164" s="24"/>
      <c r="W164" s="39"/>
      <c r="X164" s="39"/>
      <c r="Y164" s="442"/>
      <c r="Z164" s="34"/>
      <c r="AA164" s="39"/>
      <c r="AB164" s="39"/>
      <c r="AC164" s="39"/>
      <c r="AD164" s="442"/>
      <c r="AE164" s="34"/>
      <c r="AG164" s="307" t="e">
        <f>#REF!</f>
        <v>#REF!</v>
      </c>
      <c r="AH164" s="308" t="e">
        <f>IF(#REF!="","",#REF!)</f>
        <v>#REF!</v>
      </c>
    </row>
    <row r="165" spans="2:34" ht="14.25">
      <c r="B165" s="24"/>
      <c r="W165" s="39"/>
      <c r="X165" s="39"/>
      <c r="Y165" s="442"/>
      <c r="Z165" s="34"/>
      <c r="AA165" s="39"/>
      <c r="AB165" s="39"/>
      <c r="AC165" s="39"/>
      <c r="AD165" s="442"/>
      <c r="AE165" s="34"/>
      <c r="AG165" s="307" t="str">
        <f aca="true" t="shared" si="22" ref="AG165:AG179">X6</f>
        <v>C1C2</v>
      </c>
      <c r="AH165" s="307">
        <f>IF(Y6="","",Y6)</f>
        <v>4</v>
      </c>
    </row>
    <row r="166" spans="2:34" ht="14.25">
      <c r="B166" s="24"/>
      <c r="W166" s="39"/>
      <c r="X166" s="39"/>
      <c r="Y166" s="442"/>
      <c r="Z166" s="34"/>
      <c r="AA166" s="39"/>
      <c r="AB166" s="39"/>
      <c r="AC166" s="39"/>
      <c r="AD166" s="442"/>
      <c r="AE166" s="34"/>
      <c r="AG166" s="307" t="str">
        <f t="shared" si="22"/>
        <v>D1D2</v>
      </c>
      <c r="AH166" s="307">
        <f aca="true" t="shared" si="23" ref="AH166:AH179">IF(Y7="","",Y7)</f>
        <v>8</v>
      </c>
    </row>
    <row r="167" spans="2:34" ht="14.25">
      <c r="B167" s="24"/>
      <c r="W167" s="39"/>
      <c r="X167" s="39"/>
      <c r="Y167" s="442"/>
      <c r="Z167" s="34"/>
      <c r="AA167" s="39"/>
      <c r="AB167" s="39"/>
      <c r="AC167" s="39"/>
      <c r="AD167" s="442"/>
      <c r="AE167" s="34"/>
      <c r="AG167" s="307" t="str">
        <f t="shared" si="22"/>
        <v>B3B4</v>
      </c>
      <c r="AH167" s="307">
        <f t="shared" si="23"/>
        <v>8</v>
      </c>
    </row>
    <row r="168" spans="2:34" ht="14.25">
      <c r="B168" s="24"/>
      <c r="W168" s="39"/>
      <c r="X168" s="39"/>
      <c r="Y168" s="442"/>
      <c r="Z168" s="34"/>
      <c r="AA168" s="39"/>
      <c r="AB168" s="39"/>
      <c r="AC168" s="39"/>
      <c r="AD168" s="442"/>
      <c r="AE168" s="34"/>
      <c r="AG168" s="307" t="str">
        <f t="shared" si="22"/>
        <v>F3F4</v>
      </c>
      <c r="AH168" s="307">
        <f t="shared" si="23"/>
        <v>4</v>
      </c>
    </row>
    <row r="169" spans="2:34" ht="14.25">
      <c r="B169" s="24"/>
      <c r="W169" s="39"/>
      <c r="X169" s="39"/>
      <c r="Y169" s="442"/>
      <c r="Z169" s="34"/>
      <c r="AA169" s="39"/>
      <c r="AB169" s="39"/>
      <c r="AC169" s="39"/>
      <c r="AD169" s="442"/>
      <c r="AE169" s="34"/>
      <c r="AG169" s="307" t="str">
        <f t="shared" si="22"/>
        <v>A1A5</v>
      </c>
      <c r="AH169" s="307">
        <f t="shared" si="23"/>
        <v>11</v>
      </c>
    </row>
    <row r="170" spans="2:34" ht="14.25">
      <c r="B170" s="24"/>
      <c r="W170" s="39"/>
      <c r="X170" s="39"/>
      <c r="Y170" s="442"/>
      <c r="Z170" s="34"/>
      <c r="AA170" s="39"/>
      <c r="AB170" s="39"/>
      <c r="AC170" s="39"/>
      <c r="AD170" s="442"/>
      <c r="AE170" s="34"/>
      <c r="AG170" s="307" t="str">
        <f t="shared" si="22"/>
        <v>G2G3</v>
      </c>
      <c r="AH170" s="307">
        <f t="shared" si="23"/>
        <v>0</v>
      </c>
    </row>
    <row r="171" spans="2:34" ht="14.25">
      <c r="B171" s="24"/>
      <c r="W171" s="39"/>
      <c r="X171" s="39"/>
      <c r="Y171" s="442"/>
      <c r="Z171" s="34"/>
      <c r="AA171" s="39"/>
      <c r="AB171" s="39"/>
      <c r="AC171" s="39"/>
      <c r="AD171" s="442"/>
      <c r="AE171" s="34"/>
      <c r="AG171" s="307" t="str">
        <f t="shared" si="22"/>
        <v>E1E5</v>
      </c>
      <c r="AH171" s="307">
        <f t="shared" si="23"/>
        <v>0</v>
      </c>
    </row>
    <row r="172" spans="2:34" ht="14.25">
      <c r="B172" s="24"/>
      <c r="W172" s="39"/>
      <c r="X172" s="39"/>
      <c r="Y172" s="442"/>
      <c r="Z172" s="34"/>
      <c r="AA172" s="39"/>
      <c r="AB172" s="39"/>
      <c r="AC172" s="39"/>
      <c r="AD172" s="442"/>
      <c r="AE172" s="34"/>
      <c r="AG172" s="307" t="str">
        <f t="shared" si="22"/>
        <v>C2C3</v>
      </c>
      <c r="AH172" s="307">
        <f t="shared" si="23"/>
        <v>6</v>
      </c>
    </row>
    <row r="173" spans="2:34" ht="14.25">
      <c r="B173" s="24"/>
      <c r="W173" s="39"/>
      <c r="X173" s="39"/>
      <c r="Y173" s="442"/>
      <c r="Z173" s="34"/>
      <c r="AA173" s="39"/>
      <c r="AB173" s="39"/>
      <c r="AC173" s="39"/>
      <c r="AD173" s="442"/>
      <c r="AE173" s="34"/>
      <c r="AG173" s="307" t="str">
        <f t="shared" si="22"/>
        <v>D1D4</v>
      </c>
      <c r="AH173" s="307">
        <f t="shared" si="23"/>
        <v>1</v>
      </c>
    </row>
    <row r="174" spans="2:34" ht="14.25">
      <c r="B174" s="24"/>
      <c r="W174" s="39"/>
      <c r="X174" s="39"/>
      <c r="Y174" s="442"/>
      <c r="Z174" s="34"/>
      <c r="AA174" s="39"/>
      <c r="AB174" s="39"/>
      <c r="AC174" s="39"/>
      <c r="AD174" s="442"/>
      <c r="AE174" s="34"/>
      <c r="AG174" s="307" t="str">
        <f t="shared" si="22"/>
        <v>B4B5</v>
      </c>
      <c r="AH174" s="307">
        <f t="shared" si="23"/>
        <v>11</v>
      </c>
    </row>
    <row r="175" spans="2:34" ht="14.25">
      <c r="B175" s="24"/>
      <c r="W175" s="39"/>
      <c r="X175" s="39"/>
      <c r="Y175" s="442"/>
      <c r="Z175" s="34"/>
      <c r="AA175" s="39"/>
      <c r="AB175" s="39"/>
      <c r="AC175" s="39"/>
      <c r="AD175" s="442"/>
      <c r="AE175" s="34"/>
      <c r="AG175" s="307" t="str">
        <f t="shared" si="22"/>
        <v>A1A4</v>
      </c>
      <c r="AH175" s="307">
        <f t="shared" si="23"/>
        <v>6</v>
      </c>
    </row>
    <row r="176" spans="2:34" ht="14.25">
      <c r="B176" s="24"/>
      <c r="W176" s="39"/>
      <c r="X176" s="39"/>
      <c r="Y176" s="442"/>
      <c r="Z176" s="34"/>
      <c r="AA176" s="39"/>
      <c r="AB176" s="39"/>
      <c r="AC176" s="39"/>
      <c r="AD176" s="442"/>
      <c r="AE176" s="34"/>
      <c r="AG176" s="307" t="str">
        <f t="shared" si="22"/>
        <v>F4F5</v>
      </c>
      <c r="AH176" s="307">
        <f t="shared" si="23"/>
        <v>8</v>
      </c>
    </row>
    <row r="177" spans="2:34" ht="14.25">
      <c r="B177" s="24"/>
      <c r="W177" s="39"/>
      <c r="X177" s="39"/>
      <c r="Y177" s="442"/>
      <c r="Z177" s="34"/>
      <c r="AA177" s="39"/>
      <c r="AB177" s="39"/>
      <c r="AC177" s="39"/>
      <c r="AD177" s="442"/>
      <c r="AE177" s="34"/>
      <c r="AG177" s="307" t="str">
        <f t="shared" si="22"/>
        <v>G2G4</v>
      </c>
      <c r="AH177" s="307">
        <f t="shared" si="23"/>
        <v>8</v>
      </c>
    </row>
    <row r="178" spans="2:34" ht="14.25">
      <c r="B178" s="24"/>
      <c r="W178" s="39"/>
      <c r="X178" s="39"/>
      <c r="Y178" s="442"/>
      <c r="Z178" s="34"/>
      <c r="AA178" s="39"/>
      <c r="AB178" s="39"/>
      <c r="AC178" s="39"/>
      <c r="AD178" s="442"/>
      <c r="AE178" s="34"/>
      <c r="AG178" s="307" t="str">
        <f t="shared" si="22"/>
        <v>E1E4</v>
      </c>
      <c r="AH178" s="307">
        <f t="shared" si="23"/>
        <v>4</v>
      </c>
    </row>
    <row r="179" spans="2:34" ht="14.25">
      <c r="B179" s="24"/>
      <c r="W179" s="39"/>
      <c r="X179" s="39"/>
      <c r="Y179" s="442"/>
      <c r="Z179" s="34"/>
      <c r="AA179" s="39"/>
      <c r="AB179" s="39"/>
      <c r="AC179" s="39"/>
      <c r="AD179" s="442"/>
      <c r="AE179" s="34"/>
      <c r="AG179" s="307" t="str">
        <f t="shared" si="22"/>
        <v>C2C5</v>
      </c>
      <c r="AH179" s="307">
        <f t="shared" si="23"/>
        <v>7</v>
      </c>
    </row>
    <row r="180" spans="2:34" ht="14.25">
      <c r="B180" s="24"/>
      <c r="W180" s="39"/>
      <c r="X180" s="39"/>
      <c r="Y180" s="442"/>
      <c r="Z180" s="34"/>
      <c r="AA180" s="39"/>
      <c r="AB180" s="39"/>
      <c r="AC180" s="39"/>
      <c r="AD180" s="442"/>
      <c r="AE180" s="34"/>
      <c r="AG180" s="307" t="str">
        <f aca="true" t="shared" si="24" ref="AG180:AG185">X22</f>
        <v>A1A3</v>
      </c>
      <c r="AH180" s="307">
        <f aca="true" t="shared" si="25" ref="AH180:AH185">IF(Y22="","",Y22)</f>
        <v>8</v>
      </c>
    </row>
    <row r="181" spans="2:34" ht="14.25">
      <c r="B181" s="24"/>
      <c r="W181" s="39"/>
      <c r="X181" s="39"/>
      <c r="Y181" s="442"/>
      <c r="Z181" s="34"/>
      <c r="AA181" s="39"/>
      <c r="AB181" s="39"/>
      <c r="AC181" s="39"/>
      <c r="AD181" s="442"/>
      <c r="AE181" s="34"/>
      <c r="AG181" s="307" t="str">
        <f t="shared" si="24"/>
        <v>E1E3</v>
      </c>
      <c r="AH181" s="307">
        <f t="shared" si="25"/>
        <v>2</v>
      </c>
    </row>
    <row r="182" spans="2:34" ht="14.25">
      <c r="B182" s="24"/>
      <c r="W182" s="39"/>
      <c r="X182" s="39"/>
      <c r="Y182" s="442"/>
      <c r="Z182" s="34"/>
      <c r="AA182" s="39"/>
      <c r="AB182" s="39"/>
      <c r="AC182" s="39"/>
      <c r="AD182" s="442"/>
      <c r="AE182" s="34"/>
      <c r="AG182" s="307" t="str">
        <f t="shared" si="24"/>
        <v>B2B4</v>
      </c>
      <c r="AH182" s="307">
        <f t="shared" si="25"/>
        <v>4</v>
      </c>
    </row>
    <row r="183" spans="2:34" ht="14.25">
      <c r="B183" s="24"/>
      <c r="W183" s="39"/>
      <c r="X183" s="39"/>
      <c r="Y183" s="442"/>
      <c r="Z183" s="34"/>
      <c r="AA183" s="39"/>
      <c r="AB183" s="39"/>
      <c r="AC183" s="39"/>
      <c r="AD183" s="442"/>
      <c r="AE183" s="34"/>
      <c r="AG183" s="307" t="str">
        <f t="shared" si="24"/>
        <v>F2F4</v>
      </c>
      <c r="AH183" s="307">
        <f t="shared" si="25"/>
        <v>2</v>
      </c>
    </row>
    <row r="184" spans="2:34" ht="14.25">
      <c r="B184" s="24"/>
      <c r="W184" s="39"/>
      <c r="X184" s="39"/>
      <c r="Y184" s="442"/>
      <c r="Z184" s="34"/>
      <c r="AA184" s="39"/>
      <c r="AB184" s="39"/>
      <c r="AC184" s="39"/>
      <c r="AD184" s="442"/>
      <c r="AE184" s="34"/>
      <c r="AG184" s="307" t="str">
        <f t="shared" si="24"/>
        <v>C3C5</v>
      </c>
      <c r="AH184" s="307">
        <f t="shared" si="25"/>
        <v>7</v>
      </c>
    </row>
    <row r="185" spans="2:34" ht="14.25">
      <c r="B185" s="24"/>
      <c r="W185" s="39"/>
      <c r="X185" s="39"/>
      <c r="Y185" s="442"/>
      <c r="Z185" s="34"/>
      <c r="AA185" s="39"/>
      <c r="AB185" s="39"/>
      <c r="AC185" s="39"/>
      <c r="AD185" s="442"/>
      <c r="AE185" s="34"/>
      <c r="AG185" s="307">
        <f t="shared" si="24"/>
      </c>
      <c r="AH185" s="307">
        <f t="shared" si="25"/>
      </c>
    </row>
    <row r="186" spans="2:34" ht="14.25">
      <c r="B186" s="24"/>
      <c r="W186" s="39"/>
      <c r="X186" s="39"/>
      <c r="Y186" s="442"/>
      <c r="Z186" s="34"/>
      <c r="AA186" s="39"/>
      <c r="AB186" s="39"/>
      <c r="AC186" s="39"/>
      <c r="AD186" s="442"/>
      <c r="AE186" s="34"/>
      <c r="AG186" s="307" t="e">
        <f>#REF!</f>
        <v>#REF!</v>
      </c>
      <c r="AH186" s="307" t="e">
        <f>IF(#REF!="","",#REF!)</f>
        <v>#REF!</v>
      </c>
    </row>
    <row r="187" spans="2:34" ht="14.25">
      <c r="B187" s="24"/>
      <c r="W187" s="39"/>
      <c r="X187" s="39"/>
      <c r="Y187" s="442"/>
      <c r="Z187" s="34"/>
      <c r="AA187" s="39"/>
      <c r="AB187" s="39"/>
      <c r="AC187" s="39"/>
      <c r="AD187" s="442"/>
      <c r="AE187" s="34"/>
      <c r="AG187" s="307" t="e">
        <f>#REF!</f>
        <v>#REF!</v>
      </c>
      <c r="AH187" s="307" t="e">
        <f>IF(#REF!="","",#REF!)</f>
        <v>#REF!</v>
      </c>
    </row>
    <row r="188" spans="2:34" ht="14.25">
      <c r="B188" s="24"/>
      <c r="W188" s="39"/>
      <c r="X188" s="39"/>
      <c r="Y188" s="442"/>
      <c r="Z188" s="34"/>
      <c r="AA188" s="39"/>
      <c r="AB188" s="39"/>
      <c r="AC188" s="39"/>
      <c r="AD188" s="442"/>
      <c r="AE188" s="34"/>
      <c r="AG188" s="307" t="e">
        <f>#REF!</f>
        <v>#REF!</v>
      </c>
      <c r="AH188" s="307" t="e">
        <f>IF(#REF!="","",#REF!)</f>
        <v>#REF!</v>
      </c>
    </row>
    <row r="189" spans="2:34" ht="14.25">
      <c r="B189" s="24"/>
      <c r="W189" s="39"/>
      <c r="X189" s="39"/>
      <c r="Y189" s="442"/>
      <c r="Z189" s="34"/>
      <c r="AA189" s="39"/>
      <c r="AB189" s="39"/>
      <c r="AC189" s="39"/>
      <c r="AD189" s="442"/>
      <c r="AE189" s="34"/>
      <c r="AG189" s="307" t="e">
        <f>#REF!</f>
        <v>#REF!</v>
      </c>
      <c r="AH189" s="307" t="e">
        <f>IF(#REF!="","",#REF!)</f>
        <v>#REF!</v>
      </c>
    </row>
    <row r="190" spans="2:34" ht="14.25">
      <c r="B190" s="24"/>
      <c r="W190" s="39"/>
      <c r="X190" s="39"/>
      <c r="Y190" s="442"/>
      <c r="Z190" s="34"/>
      <c r="AA190" s="39"/>
      <c r="AB190" s="39"/>
      <c r="AC190" s="39"/>
      <c r="AD190" s="442"/>
      <c r="AE190" s="34"/>
      <c r="AG190" s="307" t="e">
        <f>#REF!</f>
        <v>#REF!</v>
      </c>
      <c r="AH190" s="307" t="e">
        <f>IF(#REF!="","",#REF!)</f>
        <v>#REF!</v>
      </c>
    </row>
    <row r="191" spans="2:34" ht="14.25">
      <c r="B191" s="24"/>
      <c r="W191" s="39"/>
      <c r="X191" s="39"/>
      <c r="Y191" s="442"/>
      <c r="Z191" s="34"/>
      <c r="AA191" s="39"/>
      <c r="AB191" s="39"/>
      <c r="AC191" s="39"/>
      <c r="AD191" s="442"/>
      <c r="AE191" s="34"/>
      <c r="AG191" s="307" t="e">
        <f>#REF!</f>
        <v>#REF!</v>
      </c>
      <c r="AH191" s="307" t="e">
        <f>IF(#REF!="","",#REF!)</f>
        <v>#REF!</v>
      </c>
    </row>
    <row r="192" spans="2:34" ht="14.25">
      <c r="B192" s="24"/>
      <c r="W192" s="39"/>
      <c r="X192" s="39"/>
      <c r="Y192" s="442"/>
      <c r="Z192" s="34"/>
      <c r="AA192" s="39"/>
      <c r="AB192" s="39"/>
      <c r="AC192" s="39"/>
      <c r="AD192" s="442"/>
      <c r="AE192" s="34"/>
      <c r="AG192" s="307" t="e">
        <f>#REF!</f>
        <v>#REF!</v>
      </c>
      <c r="AH192" s="307" t="e">
        <f>IF(#REF!="","",#REF!)</f>
        <v>#REF!</v>
      </c>
    </row>
    <row r="193" spans="2:34" ht="14.25">
      <c r="B193" s="24"/>
      <c r="W193" s="39"/>
      <c r="X193" s="39"/>
      <c r="Y193" s="442"/>
      <c r="Z193" s="34"/>
      <c r="AA193" s="39"/>
      <c r="AB193" s="39"/>
      <c r="AC193" s="39"/>
      <c r="AD193" s="442"/>
      <c r="AE193" s="34"/>
      <c r="AG193" s="307" t="e">
        <f>#REF!</f>
        <v>#REF!</v>
      </c>
      <c r="AH193" s="307" t="e">
        <f>IF(#REF!="","",#REF!)</f>
        <v>#REF!</v>
      </c>
    </row>
    <row r="194" spans="2:34" ht="14.25">
      <c r="B194" s="24"/>
      <c r="W194" s="39"/>
      <c r="X194" s="39"/>
      <c r="Y194" s="442"/>
      <c r="Z194" s="34"/>
      <c r="AA194" s="39"/>
      <c r="AB194" s="39"/>
      <c r="AC194" s="39"/>
      <c r="AD194" s="442"/>
      <c r="AE194" s="34"/>
      <c r="AG194" s="307" t="e">
        <f>#REF!</f>
        <v>#REF!</v>
      </c>
      <c r="AH194" s="307" t="e">
        <f>IF(#REF!="","",#REF!)</f>
        <v>#REF!</v>
      </c>
    </row>
    <row r="195" spans="2:34" ht="14.25">
      <c r="B195" s="24"/>
      <c r="W195" s="39"/>
      <c r="X195" s="39"/>
      <c r="Y195" s="442"/>
      <c r="Z195" s="34"/>
      <c r="AA195" s="39"/>
      <c r="AB195" s="39"/>
      <c r="AC195" s="39"/>
      <c r="AD195" s="442"/>
      <c r="AE195" s="34"/>
      <c r="AG195" s="307" t="e">
        <f>#REF!</f>
        <v>#REF!</v>
      </c>
      <c r="AH195" s="307" t="e">
        <f>IF(#REF!="","",#REF!)</f>
        <v>#REF!</v>
      </c>
    </row>
    <row r="196" spans="2:34" ht="14.25">
      <c r="B196" s="24"/>
      <c r="W196" s="39"/>
      <c r="X196" s="39"/>
      <c r="Y196" s="442"/>
      <c r="Z196" s="34"/>
      <c r="AA196" s="39"/>
      <c r="AB196" s="39"/>
      <c r="AC196" s="39"/>
      <c r="AD196" s="442"/>
      <c r="AE196" s="34"/>
      <c r="AG196" s="307" t="e">
        <f>#REF!</f>
        <v>#REF!</v>
      </c>
      <c r="AH196" s="307" t="e">
        <f>IF(#REF!="","",#REF!)</f>
        <v>#REF!</v>
      </c>
    </row>
    <row r="197" spans="2:34" ht="14.25">
      <c r="B197" s="24"/>
      <c r="W197" s="39"/>
      <c r="X197" s="39"/>
      <c r="Y197" s="442"/>
      <c r="Z197" s="34"/>
      <c r="AA197" s="39"/>
      <c r="AB197" s="39"/>
      <c r="AC197" s="39"/>
      <c r="AD197" s="442"/>
      <c r="AE197" s="34"/>
      <c r="AG197" s="307" t="e">
        <f>#REF!</f>
        <v>#REF!</v>
      </c>
      <c r="AH197" s="307" t="e">
        <f>IF(#REF!="","",#REF!)</f>
        <v>#REF!</v>
      </c>
    </row>
    <row r="198" spans="2:34" ht="14.25">
      <c r="B198" s="24"/>
      <c r="W198" s="39"/>
      <c r="X198" s="39"/>
      <c r="Y198" s="442"/>
      <c r="Z198" s="34"/>
      <c r="AA198" s="39"/>
      <c r="AB198" s="39"/>
      <c r="AC198" s="39"/>
      <c r="AD198" s="442"/>
      <c r="AE198" s="34"/>
      <c r="AG198" s="307" t="e">
        <f>#REF!</f>
        <v>#REF!</v>
      </c>
      <c r="AH198" s="307" t="e">
        <f>IF(#REF!="","",#REF!)</f>
        <v>#REF!</v>
      </c>
    </row>
    <row r="199" spans="2:34" ht="14.25">
      <c r="B199" s="24"/>
      <c r="W199" s="39"/>
      <c r="X199" s="39"/>
      <c r="Y199" s="442"/>
      <c r="Z199" s="34"/>
      <c r="AA199" s="39"/>
      <c r="AB199" s="39"/>
      <c r="AC199" s="39"/>
      <c r="AD199" s="442"/>
      <c r="AE199" s="34"/>
      <c r="AG199" s="307" t="e">
        <f>#REF!</f>
        <v>#REF!</v>
      </c>
      <c r="AH199" s="307" t="e">
        <f>IF(#REF!="","",#REF!)</f>
        <v>#REF!</v>
      </c>
    </row>
    <row r="200" spans="2:34" ht="14.25">
      <c r="B200" s="24"/>
      <c r="W200" s="39"/>
      <c r="X200" s="39"/>
      <c r="Y200" s="442"/>
      <c r="Z200" s="34"/>
      <c r="AA200" s="39"/>
      <c r="AB200" s="39"/>
      <c r="AC200" s="39"/>
      <c r="AD200" s="442"/>
      <c r="AE200" s="34"/>
      <c r="AG200" s="307" t="e">
        <f>#REF!</f>
        <v>#REF!</v>
      </c>
      <c r="AH200" s="307" t="e">
        <f>IF(#REF!="","",#REF!)</f>
        <v>#REF!</v>
      </c>
    </row>
    <row r="201" spans="2:34" ht="14.25">
      <c r="B201" s="24"/>
      <c r="W201" s="39"/>
      <c r="X201" s="39"/>
      <c r="Y201" s="442"/>
      <c r="Z201" s="34"/>
      <c r="AA201" s="39"/>
      <c r="AB201" s="39"/>
      <c r="AC201" s="39"/>
      <c r="AD201" s="442"/>
      <c r="AE201" s="34"/>
      <c r="AG201" s="307" t="e">
        <f>#REF!</f>
        <v>#REF!</v>
      </c>
      <c r="AH201" s="307" t="e">
        <f>IF(#REF!="","",#REF!)</f>
        <v>#REF!</v>
      </c>
    </row>
    <row r="202" spans="2:34" ht="14.25">
      <c r="B202" s="24"/>
      <c r="W202" s="39"/>
      <c r="X202" s="39"/>
      <c r="Y202" s="442"/>
      <c r="Z202" s="34"/>
      <c r="AA202" s="39"/>
      <c r="AB202" s="39"/>
      <c r="AC202" s="39"/>
      <c r="AD202" s="442"/>
      <c r="AE202" s="34"/>
      <c r="AG202" s="307" t="e">
        <f>#REF!</f>
        <v>#REF!</v>
      </c>
      <c r="AH202" s="307" t="e">
        <f>IF(#REF!="","",#REF!)</f>
        <v>#REF!</v>
      </c>
    </row>
    <row r="203" spans="2:34" ht="14.25">
      <c r="B203" s="24"/>
      <c r="W203" s="39"/>
      <c r="X203" s="39"/>
      <c r="Y203" s="442"/>
      <c r="Z203" s="34"/>
      <c r="AA203" s="39"/>
      <c r="AB203" s="39"/>
      <c r="AC203" s="39"/>
      <c r="AD203" s="442"/>
      <c r="AE203" s="34"/>
      <c r="AG203" s="307" t="e">
        <f>#REF!</f>
        <v>#REF!</v>
      </c>
      <c r="AH203" s="307" t="e">
        <f>IF(#REF!="","",#REF!)</f>
        <v>#REF!</v>
      </c>
    </row>
    <row r="204" spans="2:34" ht="14.25">
      <c r="B204" s="24"/>
      <c r="W204" s="39"/>
      <c r="X204" s="39"/>
      <c r="Y204" s="442"/>
      <c r="Z204" s="34"/>
      <c r="AA204" s="39"/>
      <c r="AB204" s="39"/>
      <c r="AC204" s="39"/>
      <c r="AD204" s="442"/>
      <c r="AE204" s="34"/>
      <c r="AG204" s="307" t="e">
        <f>#REF!</f>
        <v>#REF!</v>
      </c>
      <c r="AH204" s="307" t="e">
        <f>IF(#REF!="","",#REF!)</f>
        <v>#REF!</v>
      </c>
    </row>
    <row r="205" spans="2:34" ht="14.25">
      <c r="B205" s="24"/>
      <c r="W205" s="39"/>
      <c r="X205" s="39"/>
      <c r="Y205" s="442"/>
      <c r="Z205" s="34"/>
      <c r="AA205" s="39"/>
      <c r="AB205" s="39"/>
      <c r="AC205" s="39"/>
      <c r="AD205" s="442"/>
      <c r="AE205" s="34"/>
      <c r="AG205" s="309" t="str">
        <f aca="true" t="shared" si="26" ref="AG205:AG219">AC6</f>
        <v>C2C1</v>
      </c>
      <c r="AH205" s="308">
        <f>IF(AD6="","",AD6)</f>
        <v>9</v>
      </c>
    </row>
    <row r="206" spans="2:34" ht="14.25">
      <c r="B206" s="24"/>
      <c r="W206" s="39"/>
      <c r="X206" s="39"/>
      <c r="Y206" s="442"/>
      <c r="Z206" s="34"/>
      <c r="AA206" s="39"/>
      <c r="AB206" s="39"/>
      <c r="AC206" s="39"/>
      <c r="AD206" s="442"/>
      <c r="AE206" s="34"/>
      <c r="AG206" s="309" t="str">
        <f t="shared" si="26"/>
        <v>D2D1</v>
      </c>
      <c r="AH206" s="308">
        <f aca="true" t="shared" si="27" ref="AH206:AH219">IF(AD7="","",AD7)</f>
        <v>9</v>
      </c>
    </row>
    <row r="207" spans="2:34" ht="14.25">
      <c r="B207" s="24"/>
      <c r="W207" s="39"/>
      <c r="X207" s="39"/>
      <c r="Y207" s="442"/>
      <c r="Z207" s="34"/>
      <c r="AA207" s="39"/>
      <c r="AB207" s="39"/>
      <c r="AC207" s="39"/>
      <c r="AD207" s="442"/>
      <c r="AE207" s="34"/>
      <c r="AG207" s="309" t="str">
        <f t="shared" si="26"/>
        <v>B4B3</v>
      </c>
      <c r="AH207" s="308">
        <f t="shared" si="27"/>
        <v>11</v>
      </c>
    </row>
    <row r="208" spans="2:34" ht="14.25">
      <c r="B208" s="24"/>
      <c r="W208" s="39"/>
      <c r="X208" s="39"/>
      <c r="Y208" s="442"/>
      <c r="Z208" s="34"/>
      <c r="AA208" s="39"/>
      <c r="AB208" s="39"/>
      <c r="AC208" s="39"/>
      <c r="AD208" s="442"/>
      <c r="AE208" s="34"/>
      <c r="AG208" s="309" t="str">
        <f t="shared" si="26"/>
        <v>F4F3</v>
      </c>
      <c r="AH208" s="308">
        <f t="shared" si="27"/>
        <v>5</v>
      </c>
    </row>
    <row r="209" spans="2:34" ht="14.25">
      <c r="B209" s="24"/>
      <c r="W209" s="39"/>
      <c r="X209" s="39"/>
      <c r="Y209" s="442"/>
      <c r="Z209" s="34"/>
      <c r="AA209" s="39"/>
      <c r="AB209" s="39"/>
      <c r="AC209" s="39"/>
      <c r="AD209" s="442"/>
      <c r="AE209" s="34"/>
      <c r="AG209" s="309" t="str">
        <f t="shared" si="26"/>
        <v>A5A1</v>
      </c>
      <c r="AH209" s="308">
        <f t="shared" si="27"/>
        <v>3</v>
      </c>
    </row>
    <row r="210" spans="2:34" ht="14.25">
      <c r="B210" s="24"/>
      <c r="W210" s="39"/>
      <c r="X210" s="39"/>
      <c r="Y210" s="442"/>
      <c r="Z210" s="34"/>
      <c r="AA210" s="39"/>
      <c r="AB210" s="39"/>
      <c r="AC210" s="39"/>
      <c r="AD210" s="442"/>
      <c r="AE210" s="34"/>
      <c r="AG210" s="309" t="str">
        <f t="shared" si="26"/>
        <v>G3G2</v>
      </c>
      <c r="AH210" s="308">
        <f t="shared" si="27"/>
        <v>8</v>
      </c>
    </row>
    <row r="211" spans="2:34" ht="14.25">
      <c r="B211" s="24"/>
      <c r="W211" s="39"/>
      <c r="X211" s="39"/>
      <c r="Y211" s="442"/>
      <c r="Z211" s="34"/>
      <c r="AA211" s="39"/>
      <c r="AB211" s="39"/>
      <c r="AC211" s="39"/>
      <c r="AD211" s="442"/>
      <c r="AE211" s="34"/>
      <c r="AG211" s="309" t="str">
        <f t="shared" si="26"/>
        <v>E5E1</v>
      </c>
      <c r="AH211" s="308">
        <f t="shared" si="27"/>
        <v>9</v>
      </c>
    </row>
    <row r="212" spans="2:34" ht="14.25">
      <c r="B212" s="24"/>
      <c r="W212" s="39"/>
      <c r="X212" s="39"/>
      <c r="Y212" s="442"/>
      <c r="Z212" s="34"/>
      <c r="AA212" s="39"/>
      <c r="AB212" s="39"/>
      <c r="AC212" s="39"/>
      <c r="AD212" s="442"/>
      <c r="AE212" s="34"/>
      <c r="AG212" s="309" t="str">
        <f t="shared" si="26"/>
        <v>C3C2</v>
      </c>
      <c r="AH212" s="308">
        <f t="shared" si="27"/>
        <v>8</v>
      </c>
    </row>
    <row r="213" spans="2:34" ht="14.25">
      <c r="B213" s="24"/>
      <c r="W213" s="39"/>
      <c r="X213" s="39"/>
      <c r="Y213" s="442"/>
      <c r="Z213" s="34"/>
      <c r="AA213" s="39"/>
      <c r="AB213" s="39"/>
      <c r="AC213" s="39"/>
      <c r="AD213" s="442"/>
      <c r="AE213" s="34"/>
      <c r="AG213" s="309" t="str">
        <f t="shared" si="26"/>
        <v>D4D1</v>
      </c>
      <c r="AH213" s="308">
        <f t="shared" si="27"/>
        <v>9</v>
      </c>
    </row>
    <row r="214" spans="2:34" ht="14.25">
      <c r="B214" s="24"/>
      <c r="W214" s="39"/>
      <c r="X214" s="39"/>
      <c r="Y214" s="442"/>
      <c r="Z214" s="34"/>
      <c r="AA214" s="39"/>
      <c r="AB214" s="39"/>
      <c r="AC214" s="39"/>
      <c r="AD214" s="442"/>
      <c r="AE214" s="34"/>
      <c r="AG214" s="309" t="str">
        <f t="shared" si="26"/>
        <v>B5B4</v>
      </c>
      <c r="AH214" s="308">
        <f t="shared" si="27"/>
        <v>8</v>
      </c>
    </row>
    <row r="215" spans="2:34" ht="14.25">
      <c r="B215" s="24"/>
      <c r="W215" s="39"/>
      <c r="X215" s="39"/>
      <c r="Y215" s="442"/>
      <c r="Z215" s="34"/>
      <c r="AA215" s="39"/>
      <c r="AB215" s="39"/>
      <c r="AC215" s="39"/>
      <c r="AD215" s="442"/>
      <c r="AE215" s="34"/>
      <c r="AG215" s="309" t="str">
        <f t="shared" si="26"/>
        <v>A4A1</v>
      </c>
      <c r="AH215" s="308">
        <f t="shared" si="27"/>
        <v>8</v>
      </c>
    </row>
    <row r="216" spans="2:34" ht="14.25">
      <c r="B216" s="24"/>
      <c r="W216" s="39"/>
      <c r="X216" s="39"/>
      <c r="Y216" s="442"/>
      <c r="Z216" s="34"/>
      <c r="AA216" s="39"/>
      <c r="AB216" s="39"/>
      <c r="AC216" s="39"/>
      <c r="AD216" s="442"/>
      <c r="AE216" s="34"/>
      <c r="AG216" s="309" t="str">
        <f t="shared" si="26"/>
        <v>F5F4</v>
      </c>
      <c r="AH216" s="308">
        <f t="shared" si="27"/>
        <v>5</v>
      </c>
    </row>
    <row r="217" spans="2:34" ht="14.25">
      <c r="B217" s="24"/>
      <c r="W217" s="39"/>
      <c r="X217" s="39"/>
      <c r="Y217" s="442"/>
      <c r="Z217" s="34"/>
      <c r="AA217" s="39"/>
      <c r="AB217" s="39"/>
      <c r="AC217" s="39"/>
      <c r="AD217" s="442"/>
      <c r="AE217" s="34"/>
      <c r="AG217" s="309" t="str">
        <f t="shared" si="26"/>
        <v>G4G2</v>
      </c>
      <c r="AH217" s="308">
        <f t="shared" si="27"/>
        <v>4</v>
      </c>
    </row>
    <row r="218" spans="2:34" ht="14.25">
      <c r="B218" s="24"/>
      <c r="W218" s="39"/>
      <c r="X218" s="39"/>
      <c r="Y218" s="442"/>
      <c r="Z218" s="34"/>
      <c r="AA218" s="39"/>
      <c r="AB218" s="39"/>
      <c r="AC218" s="39"/>
      <c r="AD218" s="442"/>
      <c r="AE218" s="34"/>
      <c r="AG218" s="309" t="str">
        <f t="shared" si="26"/>
        <v>E4E1</v>
      </c>
      <c r="AH218" s="308">
        <f t="shared" si="27"/>
        <v>3</v>
      </c>
    </row>
    <row r="219" spans="2:34" ht="14.25">
      <c r="B219" s="24"/>
      <c r="W219" s="39"/>
      <c r="X219" s="39"/>
      <c r="Y219" s="442"/>
      <c r="Z219" s="34"/>
      <c r="AA219" s="39"/>
      <c r="AB219" s="39"/>
      <c r="AC219" s="39"/>
      <c r="AD219" s="442"/>
      <c r="AE219" s="34"/>
      <c r="AG219" s="309" t="str">
        <f t="shared" si="26"/>
        <v>C5C2</v>
      </c>
      <c r="AH219" s="308">
        <f t="shared" si="27"/>
        <v>9</v>
      </c>
    </row>
    <row r="220" spans="2:34" ht="14.25">
      <c r="B220" s="24"/>
      <c r="W220" s="39"/>
      <c r="X220" s="39"/>
      <c r="Y220" s="442"/>
      <c r="Z220" s="34"/>
      <c r="AA220" s="39"/>
      <c r="AB220" s="39"/>
      <c r="AC220" s="39"/>
      <c r="AD220" s="442"/>
      <c r="AE220" s="34"/>
      <c r="AG220" s="309" t="str">
        <f aca="true" t="shared" si="28" ref="AG220:AG225">AC22</f>
        <v>A3A1</v>
      </c>
      <c r="AH220" s="308">
        <f aca="true" t="shared" si="29" ref="AH220:AH225">IF(AD22="","",AD22)</f>
        <v>11</v>
      </c>
    </row>
    <row r="221" spans="2:34" ht="14.25">
      <c r="B221" s="24"/>
      <c r="W221" s="39"/>
      <c r="X221" s="39"/>
      <c r="Y221" s="442"/>
      <c r="Z221" s="34"/>
      <c r="AA221" s="39"/>
      <c r="AB221" s="39"/>
      <c r="AC221" s="39"/>
      <c r="AD221" s="442"/>
      <c r="AE221" s="34"/>
      <c r="AG221" s="309" t="str">
        <f t="shared" si="28"/>
        <v>E3E1</v>
      </c>
      <c r="AH221" s="308">
        <f t="shared" si="29"/>
        <v>4</v>
      </c>
    </row>
    <row r="222" spans="2:34" ht="14.25">
      <c r="B222" s="24"/>
      <c r="W222" s="39"/>
      <c r="X222" s="39"/>
      <c r="Y222" s="442"/>
      <c r="Z222" s="34"/>
      <c r="AA222" s="39"/>
      <c r="AB222" s="39"/>
      <c r="AC222" s="39"/>
      <c r="AD222" s="442"/>
      <c r="AE222" s="34"/>
      <c r="AG222" s="309" t="str">
        <f t="shared" si="28"/>
        <v>B4B2</v>
      </c>
      <c r="AH222" s="308">
        <f t="shared" si="29"/>
        <v>8</v>
      </c>
    </row>
    <row r="223" spans="2:34" ht="14.25">
      <c r="B223" s="24"/>
      <c r="W223" s="39"/>
      <c r="X223" s="39"/>
      <c r="Y223" s="442"/>
      <c r="Z223" s="34"/>
      <c r="AA223" s="39"/>
      <c r="AB223" s="39"/>
      <c r="AC223" s="39"/>
      <c r="AD223" s="442"/>
      <c r="AE223" s="34"/>
      <c r="AG223" s="309" t="str">
        <f t="shared" si="28"/>
        <v>F4F2</v>
      </c>
      <c r="AH223" s="308">
        <f t="shared" si="29"/>
        <v>4</v>
      </c>
    </row>
    <row r="224" spans="2:34" ht="14.25">
      <c r="B224" s="24"/>
      <c r="W224" s="39"/>
      <c r="X224" s="39"/>
      <c r="Y224" s="442"/>
      <c r="Z224" s="34"/>
      <c r="AA224" s="39"/>
      <c r="AB224" s="39"/>
      <c r="AC224" s="39"/>
      <c r="AD224" s="442"/>
      <c r="AE224" s="34"/>
      <c r="AG224" s="309" t="str">
        <f t="shared" si="28"/>
        <v>C5C3</v>
      </c>
      <c r="AH224" s="308">
        <f t="shared" si="29"/>
        <v>7</v>
      </c>
    </row>
    <row r="225" spans="2:34" ht="14.25">
      <c r="B225" s="24"/>
      <c r="W225" s="39"/>
      <c r="X225" s="39"/>
      <c r="Y225" s="442"/>
      <c r="Z225" s="34"/>
      <c r="AA225" s="39"/>
      <c r="AB225" s="39"/>
      <c r="AC225" s="39"/>
      <c r="AD225" s="442"/>
      <c r="AE225" s="34"/>
      <c r="AG225" s="309">
        <f t="shared" si="28"/>
      </c>
      <c r="AH225" s="308">
        <f t="shared" si="29"/>
      </c>
    </row>
    <row r="226" spans="2:34" ht="14.25">
      <c r="B226" s="24"/>
      <c r="W226" s="39"/>
      <c r="X226" s="39"/>
      <c r="Y226" s="442"/>
      <c r="Z226" s="34"/>
      <c r="AA226" s="39"/>
      <c r="AB226" s="39"/>
      <c r="AC226" s="39"/>
      <c r="AD226" s="442"/>
      <c r="AE226" s="34"/>
      <c r="AG226" s="309" t="e">
        <f>#REF!</f>
        <v>#REF!</v>
      </c>
      <c r="AH226" s="308" t="e">
        <f>IF(#REF!="","",#REF!)</f>
        <v>#REF!</v>
      </c>
    </row>
    <row r="227" spans="2:34" ht="14.25">
      <c r="B227" s="24"/>
      <c r="W227" s="39"/>
      <c r="X227" s="39"/>
      <c r="Y227" s="442"/>
      <c r="Z227" s="34"/>
      <c r="AA227" s="39"/>
      <c r="AB227" s="39"/>
      <c r="AC227" s="39"/>
      <c r="AD227" s="442"/>
      <c r="AE227" s="34"/>
      <c r="AG227" s="309" t="e">
        <f>#REF!</f>
        <v>#REF!</v>
      </c>
      <c r="AH227" s="308" t="e">
        <f>IF(#REF!="","",#REF!)</f>
        <v>#REF!</v>
      </c>
    </row>
    <row r="228" spans="2:34" ht="14.25">
      <c r="B228" s="24"/>
      <c r="W228" s="39"/>
      <c r="X228" s="39"/>
      <c r="Y228" s="442"/>
      <c r="Z228" s="34"/>
      <c r="AA228" s="39"/>
      <c r="AB228" s="39"/>
      <c r="AC228" s="39"/>
      <c r="AD228" s="442"/>
      <c r="AE228" s="34"/>
      <c r="AG228" s="309" t="e">
        <f>#REF!</f>
        <v>#REF!</v>
      </c>
      <c r="AH228" s="308" t="e">
        <f>IF(#REF!="","",#REF!)</f>
        <v>#REF!</v>
      </c>
    </row>
    <row r="229" spans="2:34" ht="14.25">
      <c r="B229" s="24"/>
      <c r="W229" s="39"/>
      <c r="X229" s="39"/>
      <c r="Y229" s="442"/>
      <c r="Z229" s="34"/>
      <c r="AA229" s="39"/>
      <c r="AB229" s="39"/>
      <c r="AC229" s="39"/>
      <c r="AD229" s="442"/>
      <c r="AE229" s="34"/>
      <c r="AG229" s="309" t="e">
        <f>#REF!</f>
        <v>#REF!</v>
      </c>
      <c r="AH229" s="308" t="e">
        <f>IF(#REF!="","",#REF!)</f>
        <v>#REF!</v>
      </c>
    </row>
    <row r="230" spans="2:34" ht="14.25">
      <c r="B230" s="24"/>
      <c r="W230" s="39"/>
      <c r="X230" s="39"/>
      <c r="Y230" s="442"/>
      <c r="Z230" s="34"/>
      <c r="AA230" s="39"/>
      <c r="AB230" s="39"/>
      <c r="AC230" s="39"/>
      <c r="AD230" s="442"/>
      <c r="AE230" s="34"/>
      <c r="AG230" s="309" t="e">
        <f>#REF!</f>
        <v>#REF!</v>
      </c>
      <c r="AH230" s="308" t="e">
        <f>IF(#REF!="","",#REF!)</f>
        <v>#REF!</v>
      </c>
    </row>
    <row r="231" spans="2:34" ht="14.25">
      <c r="B231" s="24"/>
      <c r="W231" s="39"/>
      <c r="X231" s="39"/>
      <c r="Y231" s="442"/>
      <c r="Z231" s="34"/>
      <c r="AA231" s="39"/>
      <c r="AB231" s="39"/>
      <c r="AC231" s="39"/>
      <c r="AD231" s="442"/>
      <c r="AE231" s="34"/>
      <c r="AG231" s="309" t="e">
        <f>#REF!</f>
        <v>#REF!</v>
      </c>
      <c r="AH231" s="308" t="e">
        <f>IF(#REF!="","",#REF!)</f>
        <v>#REF!</v>
      </c>
    </row>
    <row r="232" spans="2:34" ht="14.25">
      <c r="B232" s="24"/>
      <c r="W232" s="39"/>
      <c r="X232" s="39"/>
      <c r="Y232" s="442"/>
      <c r="Z232" s="34"/>
      <c r="AA232" s="39"/>
      <c r="AB232" s="39"/>
      <c r="AC232" s="39"/>
      <c r="AD232" s="442"/>
      <c r="AE232" s="34"/>
      <c r="AG232" s="309" t="e">
        <f>#REF!</f>
        <v>#REF!</v>
      </c>
      <c r="AH232" s="308" t="e">
        <f>IF(#REF!="","",#REF!)</f>
        <v>#REF!</v>
      </c>
    </row>
    <row r="233" spans="2:34" ht="14.25">
      <c r="B233" s="24"/>
      <c r="W233" s="39"/>
      <c r="X233" s="39"/>
      <c r="Y233" s="442"/>
      <c r="Z233" s="34"/>
      <c r="AA233" s="39"/>
      <c r="AB233" s="39"/>
      <c r="AC233" s="39"/>
      <c r="AD233" s="442"/>
      <c r="AE233" s="34"/>
      <c r="AG233" s="309" t="e">
        <f>#REF!</f>
        <v>#REF!</v>
      </c>
      <c r="AH233" s="308" t="e">
        <f>IF(#REF!="","",#REF!)</f>
        <v>#REF!</v>
      </c>
    </row>
    <row r="234" spans="2:34" ht="14.25">
      <c r="B234" s="24"/>
      <c r="W234" s="39"/>
      <c r="X234" s="39"/>
      <c r="Y234" s="442"/>
      <c r="Z234" s="34"/>
      <c r="AA234" s="39"/>
      <c r="AB234" s="39"/>
      <c r="AC234" s="39"/>
      <c r="AD234" s="442"/>
      <c r="AE234" s="34"/>
      <c r="AG234" s="309" t="e">
        <f>#REF!</f>
        <v>#REF!</v>
      </c>
      <c r="AH234" s="308" t="e">
        <f>IF(#REF!="","",#REF!)</f>
        <v>#REF!</v>
      </c>
    </row>
    <row r="235" spans="2:34" ht="14.25">
      <c r="B235" s="24"/>
      <c r="W235" s="39"/>
      <c r="X235" s="39"/>
      <c r="Y235" s="442"/>
      <c r="Z235" s="34"/>
      <c r="AA235" s="39"/>
      <c r="AB235" s="39"/>
      <c r="AC235" s="39"/>
      <c r="AD235" s="442"/>
      <c r="AE235" s="34"/>
      <c r="AG235" s="309" t="e">
        <f>#REF!</f>
        <v>#REF!</v>
      </c>
      <c r="AH235" s="308" t="e">
        <f>IF(#REF!="","",#REF!)</f>
        <v>#REF!</v>
      </c>
    </row>
    <row r="236" spans="2:34" ht="14.25">
      <c r="B236" s="24"/>
      <c r="W236" s="39"/>
      <c r="X236" s="39"/>
      <c r="Y236" s="442"/>
      <c r="Z236" s="34"/>
      <c r="AA236" s="39"/>
      <c r="AB236" s="39"/>
      <c r="AC236" s="39"/>
      <c r="AD236" s="442"/>
      <c r="AE236" s="34"/>
      <c r="AG236" s="309" t="e">
        <f>#REF!</f>
        <v>#REF!</v>
      </c>
      <c r="AH236" s="308" t="e">
        <f>IF(#REF!="","",#REF!)</f>
        <v>#REF!</v>
      </c>
    </row>
    <row r="237" spans="2:34" ht="14.25">
      <c r="B237" s="24"/>
      <c r="W237" s="39"/>
      <c r="X237" s="39"/>
      <c r="Y237" s="442"/>
      <c r="Z237" s="34"/>
      <c r="AA237" s="39"/>
      <c r="AB237" s="39"/>
      <c r="AC237" s="39"/>
      <c r="AD237" s="442"/>
      <c r="AE237" s="34"/>
      <c r="AG237" s="309" t="e">
        <f>#REF!</f>
        <v>#REF!</v>
      </c>
      <c r="AH237" s="308" t="e">
        <f>IF(#REF!="","",#REF!)</f>
        <v>#REF!</v>
      </c>
    </row>
    <row r="238" spans="2:34" ht="14.25">
      <c r="B238" s="24"/>
      <c r="W238" s="39"/>
      <c r="X238" s="39"/>
      <c r="Y238" s="442"/>
      <c r="Z238" s="34"/>
      <c r="AA238" s="39"/>
      <c r="AB238" s="39"/>
      <c r="AC238" s="39"/>
      <c r="AD238" s="442"/>
      <c r="AE238" s="34"/>
      <c r="AG238" s="309" t="e">
        <f>#REF!</f>
        <v>#REF!</v>
      </c>
      <c r="AH238" s="308" t="e">
        <f>IF(#REF!="","",#REF!)</f>
        <v>#REF!</v>
      </c>
    </row>
    <row r="239" spans="2:34" ht="14.25">
      <c r="B239" s="24"/>
      <c r="W239" s="39"/>
      <c r="X239" s="39"/>
      <c r="Y239" s="442"/>
      <c r="Z239" s="34"/>
      <c r="AA239" s="39"/>
      <c r="AB239" s="39"/>
      <c r="AC239" s="39"/>
      <c r="AD239" s="442"/>
      <c r="AE239" s="34"/>
      <c r="AG239" s="309" t="e">
        <f>#REF!</f>
        <v>#REF!</v>
      </c>
      <c r="AH239" s="308" t="e">
        <f>IF(#REF!="","",#REF!)</f>
        <v>#REF!</v>
      </c>
    </row>
    <row r="240" spans="2:34" ht="14.25">
      <c r="B240" s="24"/>
      <c r="W240" s="39"/>
      <c r="X240" s="39"/>
      <c r="Y240" s="442"/>
      <c r="Z240" s="34"/>
      <c r="AA240" s="39"/>
      <c r="AB240" s="39"/>
      <c r="AC240" s="39"/>
      <c r="AD240" s="442"/>
      <c r="AE240" s="34"/>
      <c r="AG240" s="309" t="e">
        <f>#REF!</f>
        <v>#REF!</v>
      </c>
      <c r="AH240" s="308" t="e">
        <f>IF(#REF!="","",#REF!)</f>
        <v>#REF!</v>
      </c>
    </row>
    <row r="241" spans="2:34" ht="14.25">
      <c r="B241" s="24"/>
      <c r="W241" s="39"/>
      <c r="X241" s="39"/>
      <c r="Y241" s="442"/>
      <c r="Z241" s="34"/>
      <c r="AA241" s="39"/>
      <c r="AB241" s="39"/>
      <c r="AC241" s="39"/>
      <c r="AD241" s="442"/>
      <c r="AE241" s="34"/>
      <c r="AG241" s="309" t="e">
        <f>#REF!</f>
        <v>#REF!</v>
      </c>
      <c r="AH241" s="308" t="e">
        <f>IF(#REF!="","",#REF!)</f>
        <v>#REF!</v>
      </c>
    </row>
    <row r="242" spans="33:34" ht="14.25">
      <c r="AG242" s="309" t="e">
        <f>#REF!</f>
        <v>#REF!</v>
      </c>
      <c r="AH242" s="308" t="e">
        <f>IF(#REF!="","",#REF!)</f>
        <v>#REF!</v>
      </c>
    </row>
    <row r="243" spans="33:34" ht="14.25">
      <c r="AG243" s="309" t="e">
        <f>#REF!</f>
        <v>#REF!</v>
      </c>
      <c r="AH243" s="308" t="e">
        <f>IF(#REF!="","",#REF!)</f>
        <v>#REF!</v>
      </c>
    </row>
    <row r="244" spans="33:34" ht="14.25">
      <c r="AG244" s="309" t="e">
        <f>#REF!</f>
        <v>#REF!</v>
      </c>
      <c r="AH244" s="308" t="e">
        <f>IF(#REF!="","",#REF!)</f>
        <v>#REF!</v>
      </c>
    </row>
  </sheetData>
  <sheetProtection/>
  <mergeCells count="32">
    <mergeCell ref="F30:K30"/>
    <mergeCell ref="P30:U30"/>
    <mergeCell ref="Z30:AE30"/>
    <mergeCell ref="A21:K21"/>
    <mergeCell ref="M21:U21"/>
    <mergeCell ref="W21:AE21"/>
    <mergeCell ref="F28:K28"/>
    <mergeCell ref="P28:U28"/>
    <mergeCell ref="Z28:AE28"/>
    <mergeCell ref="F29:K29"/>
    <mergeCell ref="P29:U29"/>
    <mergeCell ref="Z29:AE29"/>
    <mergeCell ref="A1:AE1"/>
    <mergeCell ref="A3:AE3"/>
    <mergeCell ref="F36:K36"/>
    <mergeCell ref="P36:U36"/>
    <mergeCell ref="Z35:AE35"/>
    <mergeCell ref="F33:K33"/>
    <mergeCell ref="P33:U33"/>
    <mergeCell ref="Z33:AE33"/>
    <mergeCell ref="Z36:AE36"/>
    <mergeCell ref="F35:K35"/>
    <mergeCell ref="P35:U35"/>
    <mergeCell ref="F31:K31"/>
    <mergeCell ref="P31:U31"/>
    <mergeCell ref="Z31:AE31"/>
    <mergeCell ref="Z32:AE32"/>
    <mergeCell ref="F34:K34"/>
    <mergeCell ref="P34:U34"/>
    <mergeCell ref="Z34:AE34"/>
    <mergeCell ref="F32:K32"/>
    <mergeCell ref="P32:U32"/>
  </mergeCells>
  <conditionalFormatting sqref="O22:O65536 E22:E65536 Y4:Y20 Y22:Y65536 E4:E20 AI1 E2 Y2 O2 O4:O20">
    <cfRule type="cellIs" priority="73" dxfId="1" operator="greaterThan" stopIfTrue="1">
      <formula>0</formula>
    </cfRule>
  </conditionalFormatting>
  <conditionalFormatting sqref="T4:T20 J4:J20 J2 AD2 AD4:AD20 AD22:AD65536 T22:T65536 J22:J65536">
    <cfRule type="cellIs" priority="74" dxfId="0" operator="greaterThan" stopIfTrue="1">
      <formula>0</formula>
    </cfRule>
  </conditionalFormatting>
  <printOptions horizontalCentered="1"/>
  <pageMargins left="0" right="0" top="0.3937007874015748" bottom="0" header="0" footer="0"/>
  <pageSetup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I96"/>
  <sheetViews>
    <sheetView zoomScale="60" zoomScaleNormal="60" zoomScaleSheetLayoutView="65" zoomScalePageLayoutView="0" workbookViewId="0" topLeftCell="A70">
      <selection activeCell="B83" sqref="B83:C84"/>
    </sheetView>
  </sheetViews>
  <sheetFormatPr defaultColWidth="9.00390625" defaultRowHeight="13.5"/>
  <cols>
    <col min="1" max="1" width="5.75390625" style="2" customWidth="1"/>
    <col min="2" max="3" width="15.625" style="2" customWidth="1"/>
    <col min="4" max="18" width="5.625" style="2" customWidth="1"/>
    <col min="19" max="24" width="4.50390625" style="2" hidden="1" customWidth="1"/>
    <col min="25" max="28" width="5.625" style="2" customWidth="1"/>
    <col min="29" max="29" width="7.50390625" style="2" customWidth="1"/>
    <col min="30" max="30" width="7.625" style="2" hidden="1" customWidth="1"/>
    <col min="31" max="33" width="7.625" style="2" customWidth="1"/>
    <col min="34" max="34" width="7.625" style="2" hidden="1" customWidth="1"/>
    <col min="35" max="35" width="9.00390625" style="80" hidden="1" customWidth="1"/>
    <col min="36" max="16384" width="9.00390625" style="2" customWidth="1"/>
  </cols>
  <sheetData>
    <row r="1" spans="1:34" ht="39.75" customHeight="1">
      <c r="A1" s="116"/>
      <c r="B1" s="116"/>
      <c r="C1" s="116" t="str">
        <f>'チーム表'!$B$1</f>
        <v>第14回　加賀地域少年少女ドッジボール大会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78"/>
    </row>
    <row r="2" spans="2:17" ht="39.75" customHeight="1">
      <c r="B2" s="36"/>
      <c r="C2" s="567" t="s">
        <v>36</v>
      </c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18"/>
      <c r="P2" s="18"/>
      <c r="Q2" s="18"/>
    </row>
    <row r="3" spans="2:13" ht="39.75" customHeight="1">
      <c r="B3" s="392" t="s">
        <v>264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1:34" ht="34.5" customHeight="1" thickBot="1">
      <c r="A4" s="4"/>
      <c r="B4" s="3"/>
      <c r="C4" s="3"/>
      <c r="D4" s="4"/>
      <c r="E4" s="4" t="str">
        <f>CONCATENATE(A5,"1")</f>
        <v>A1</v>
      </c>
      <c r="F4" s="4"/>
      <c r="G4" s="4"/>
      <c r="H4" s="4" t="str">
        <f>CONCATENATE(A5,"2")</f>
        <v>A2</v>
      </c>
      <c r="I4" s="4"/>
      <c r="J4" s="4"/>
      <c r="K4" s="4" t="str">
        <f>CONCATENATE(A5,"3")</f>
        <v>A3</v>
      </c>
      <c r="L4" s="4"/>
      <c r="M4" s="4"/>
      <c r="N4" s="4" t="str">
        <f>CONCATENATE(A5,"4")</f>
        <v>A4</v>
      </c>
      <c r="O4" s="4"/>
      <c r="P4" s="4"/>
      <c r="Q4" s="4" t="str">
        <f>CONCATENATE(A5,"5")</f>
        <v>A5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0" customHeight="1">
      <c r="A5" s="568" t="s">
        <v>77</v>
      </c>
      <c r="B5" s="570" t="s">
        <v>60</v>
      </c>
      <c r="C5" s="570"/>
      <c r="D5" s="533" t="str">
        <f>B7</f>
        <v>鳳至ドッジボールクラブ</v>
      </c>
      <c r="E5" s="534"/>
      <c r="F5" s="535"/>
      <c r="G5" s="533" t="str">
        <f>B9</f>
        <v>針原パイレーツ</v>
      </c>
      <c r="H5" s="534"/>
      <c r="I5" s="535"/>
      <c r="J5" s="533" t="str">
        <f>B11</f>
        <v>寺井クラブ</v>
      </c>
      <c r="K5" s="534"/>
      <c r="L5" s="535"/>
      <c r="M5" s="533" t="str">
        <f>B13</f>
        <v>米丸ドッジボールクラブ</v>
      </c>
      <c r="N5" s="534"/>
      <c r="O5" s="535"/>
      <c r="P5" s="533" t="str">
        <f>B15</f>
        <v>三谷D.B.C</v>
      </c>
      <c r="Q5" s="534"/>
      <c r="R5" s="535"/>
      <c r="S5" s="533"/>
      <c r="T5" s="534"/>
      <c r="U5" s="535"/>
      <c r="V5" s="533"/>
      <c r="W5" s="534"/>
      <c r="X5" s="534"/>
      <c r="Y5" s="563" t="s">
        <v>28</v>
      </c>
      <c r="Z5" s="553" t="s">
        <v>29</v>
      </c>
      <c r="AA5" s="553" t="s">
        <v>30</v>
      </c>
      <c r="AB5" s="555" t="s">
        <v>31</v>
      </c>
      <c r="AC5" s="557" t="s">
        <v>32</v>
      </c>
      <c r="AD5" s="565" t="s">
        <v>35</v>
      </c>
      <c r="AE5" s="549" t="s">
        <v>33</v>
      </c>
      <c r="AF5" s="557" t="s">
        <v>34</v>
      </c>
      <c r="AG5" s="561" t="s">
        <v>27</v>
      </c>
      <c r="AH5" s="4"/>
    </row>
    <row r="6" spans="1:34" ht="30" customHeight="1">
      <c r="A6" s="569"/>
      <c r="B6" s="571"/>
      <c r="C6" s="571"/>
      <c r="D6" s="536"/>
      <c r="E6" s="537"/>
      <c r="F6" s="538"/>
      <c r="G6" s="536"/>
      <c r="H6" s="537"/>
      <c r="I6" s="538"/>
      <c r="J6" s="536"/>
      <c r="K6" s="537"/>
      <c r="L6" s="538"/>
      <c r="M6" s="536"/>
      <c r="N6" s="537"/>
      <c r="O6" s="538"/>
      <c r="P6" s="536"/>
      <c r="Q6" s="537"/>
      <c r="R6" s="538"/>
      <c r="S6" s="536"/>
      <c r="T6" s="537"/>
      <c r="U6" s="538"/>
      <c r="V6" s="536"/>
      <c r="W6" s="537"/>
      <c r="X6" s="537"/>
      <c r="Y6" s="564"/>
      <c r="Z6" s="554"/>
      <c r="AA6" s="554"/>
      <c r="AB6" s="556"/>
      <c r="AC6" s="558"/>
      <c r="AD6" s="566"/>
      <c r="AE6" s="550"/>
      <c r="AF6" s="558"/>
      <c r="AG6" s="562"/>
      <c r="AH6" s="4"/>
    </row>
    <row r="7" spans="1:35" ht="30" customHeight="1">
      <c r="A7" s="522" t="str">
        <f>CONCATENATE(A5,1)</f>
        <v>A1</v>
      </c>
      <c r="B7" s="524" t="str">
        <f>VLOOKUP(A7,'チーム表'!C:D,2,FALSE)</f>
        <v>鳳至ドッジボールクラブ</v>
      </c>
      <c r="C7" s="524"/>
      <c r="D7" s="526"/>
      <c r="E7" s="527"/>
      <c r="F7" s="545"/>
      <c r="G7" s="89" t="str">
        <f>CONCATENATE($A7,H4)</f>
        <v>A1A2</v>
      </c>
      <c r="H7" s="10" t="str">
        <f>IF(G8="","",IF(G8=I8,"△",IF(G8&gt;I8,"〇","×")))</f>
        <v>×</v>
      </c>
      <c r="I7" s="90" t="str">
        <f>CONCATENATE(H4,$A7)</f>
        <v>A2A1</v>
      </c>
      <c r="J7" s="89" t="str">
        <f>CONCATENATE($A7,K4)</f>
        <v>A1A3</v>
      </c>
      <c r="K7" s="10" t="str">
        <f>IF(J8="","",IF(J8=L8,"△",IF(J8&gt;L8,"〇","×")))</f>
        <v>×</v>
      </c>
      <c r="L7" s="90" t="str">
        <f>CONCATENATE(K4,$A7)</f>
        <v>A3A1</v>
      </c>
      <c r="M7" s="89" t="str">
        <f>CONCATENATE($A7,N4)</f>
        <v>A1A4</v>
      </c>
      <c r="N7" s="10" t="str">
        <f>IF(M8="","",IF(M8=O8,"△",IF(M8&gt;O8,"〇","×")))</f>
        <v>×</v>
      </c>
      <c r="O7" s="90" t="str">
        <f>CONCATENATE(N4,$A7)</f>
        <v>A4A1</v>
      </c>
      <c r="P7" s="89" t="str">
        <f>CONCATENATE($A7,Q4)</f>
        <v>A1A5</v>
      </c>
      <c r="Q7" s="10" t="str">
        <f>IF(P8="","",IF(P8=R8,"△",IF(P8&gt;R8,"〇","×")))</f>
        <v>〇</v>
      </c>
      <c r="R7" s="90" t="str">
        <f>CONCATENATE(Q4,$A7)</f>
        <v>A5A1</v>
      </c>
      <c r="S7" s="89"/>
      <c r="T7" s="10"/>
      <c r="U7" s="90"/>
      <c r="V7" s="89"/>
      <c r="W7" s="10"/>
      <c r="X7" s="90"/>
      <c r="Y7" s="530">
        <f>COUNTIF($E7:$Q7,"〇")</f>
        <v>1</v>
      </c>
      <c r="Z7" s="520">
        <f>COUNTIF($E7:$Q7,"×")</f>
        <v>3</v>
      </c>
      <c r="AA7" s="520">
        <f>COUNTIF($E7:$Q7,"△")</f>
        <v>0</v>
      </c>
      <c r="AB7" s="520">
        <f>Y7*2+AA7</f>
        <v>2</v>
      </c>
      <c r="AC7" s="516">
        <f>IF(G8="","",D8+G8+M8+P8+J8)</f>
        <v>30</v>
      </c>
      <c r="AD7" s="512">
        <f>IF(AC7="","",AB7*100+AC7)</f>
        <v>230</v>
      </c>
      <c r="AE7" s="514">
        <f>IF(AC7="","",F8+I8+L8+O8+R8)</f>
        <v>31</v>
      </c>
      <c r="AF7" s="516">
        <f>IF(AD7="","",RANK(AD7,AD7:AD16,0))</f>
        <v>4</v>
      </c>
      <c r="AG7" s="551"/>
      <c r="AH7" s="117" t="str">
        <f>CONCATENATE(A5,AF7)</f>
        <v>A4</v>
      </c>
      <c r="AI7" s="118" t="str">
        <f>B7</f>
        <v>鳳至ドッジボールクラブ</v>
      </c>
    </row>
    <row r="8" spans="1:34" ht="30" customHeight="1">
      <c r="A8" s="552"/>
      <c r="B8" s="524"/>
      <c r="C8" s="524"/>
      <c r="D8" s="546"/>
      <c r="E8" s="547"/>
      <c r="F8" s="548"/>
      <c r="G8" s="22">
        <f>VLOOKUP(G7,'対戦表'!$AG:$AH,2,0)</f>
        <v>5</v>
      </c>
      <c r="H8" s="6" t="s">
        <v>0</v>
      </c>
      <c r="I8" s="23">
        <f>VLOOKUP(I7,'対戦表'!$AG:$AH,2,0)</f>
        <v>9</v>
      </c>
      <c r="J8" s="22">
        <f>VLOOKUP(J7,'対戦表'!$AG:$AH,2,0)</f>
        <v>8</v>
      </c>
      <c r="K8" s="6" t="s">
        <v>0</v>
      </c>
      <c r="L8" s="23">
        <f>VLOOKUP(L7,'対戦表'!$AG:$AH,2,0)</f>
        <v>11</v>
      </c>
      <c r="M8" s="22">
        <f>VLOOKUP(M7,'対戦表'!$AG:$AH,2,0)</f>
        <v>6</v>
      </c>
      <c r="N8" s="6" t="s">
        <v>0</v>
      </c>
      <c r="O8" s="23">
        <f>VLOOKUP(O7,'対戦表'!$AG:$AH,2,0)</f>
        <v>8</v>
      </c>
      <c r="P8" s="22">
        <f>VLOOKUP(P7,'対戦表'!$AG:$AH,2,0)</f>
        <v>11</v>
      </c>
      <c r="Q8" s="6" t="s">
        <v>0</v>
      </c>
      <c r="R8" s="23">
        <f>VLOOKUP(R7,'対戦表'!$AG:$AH,2,0)</f>
        <v>3</v>
      </c>
      <c r="S8" s="5"/>
      <c r="T8" s="6"/>
      <c r="U8" s="7"/>
      <c r="V8" s="5"/>
      <c r="W8" s="6"/>
      <c r="X8" s="7"/>
      <c r="Y8" s="539"/>
      <c r="Z8" s="540"/>
      <c r="AA8" s="540"/>
      <c r="AB8" s="540"/>
      <c r="AC8" s="516"/>
      <c r="AD8" s="512"/>
      <c r="AE8" s="514"/>
      <c r="AF8" s="516"/>
      <c r="AG8" s="544"/>
      <c r="AH8" s="79"/>
    </row>
    <row r="9" spans="1:35" ht="30" customHeight="1">
      <c r="A9" s="522" t="str">
        <f>CONCATENATE(A5,2)</f>
        <v>A2</v>
      </c>
      <c r="B9" s="524" t="str">
        <f>VLOOKUP(A9,'チーム表'!C:D,2,FALSE)</f>
        <v>針原パイレーツ</v>
      </c>
      <c r="C9" s="524"/>
      <c r="D9" s="13"/>
      <c r="E9" s="10" t="str">
        <f>IF(D10="","",IF(D10=F10,"△",IF(D10&gt;F10,"〇","×")))</f>
        <v>〇</v>
      </c>
      <c r="F9" s="14"/>
      <c r="G9" s="526"/>
      <c r="H9" s="527"/>
      <c r="I9" s="545"/>
      <c r="J9" s="89" t="str">
        <f>CONCATENATE($A9,K4)</f>
        <v>A2A3</v>
      </c>
      <c r="K9" s="10" t="str">
        <f>IF(J10="","",IF(J10=L10,"△",IF(J10&gt;L10,"〇","×")))</f>
        <v>〇</v>
      </c>
      <c r="L9" s="90" t="str">
        <f>CONCATENATE(K4,$A9)</f>
        <v>A3A2</v>
      </c>
      <c r="M9" s="89" t="str">
        <f>CONCATENATE($A9,N4)</f>
        <v>A2A4</v>
      </c>
      <c r="N9" s="10" t="str">
        <f>IF(M10="","",IF(M10=O10,"△",IF(M10&gt;O10,"〇","×")))</f>
        <v>〇</v>
      </c>
      <c r="O9" s="90" t="str">
        <f>CONCATENATE(N4,$A9)</f>
        <v>A4A2</v>
      </c>
      <c r="P9" s="89" t="str">
        <f>CONCATENATE($A9,Q4)</f>
        <v>A2A5</v>
      </c>
      <c r="Q9" s="10" t="str">
        <f>IF(P10="","",IF(P10=R10,"△",IF(P10&gt;R10,"〇","×")))</f>
        <v>〇</v>
      </c>
      <c r="R9" s="90" t="str">
        <f>CONCATENATE(Q4,$A9)</f>
        <v>A5A2</v>
      </c>
      <c r="S9" s="89"/>
      <c r="T9" s="10"/>
      <c r="U9" s="90"/>
      <c r="V9" s="89"/>
      <c r="W9" s="10"/>
      <c r="X9" s="90"/>
      <c r="Y9" s="530">
        <f>COUNTIF($E9:$Q9,"〇")</f>
        <v>4</v>
      </c>
      <c r="Z9" s="520">
        <f>COUNTIF($E9:$Q9,"×")</f>
        <v>0</v>
      </c>
      <c r="AA9" s="520">
        <f>COUNTIF($E9:$Q9,"△")</f>
        <v>0</v>
      </c>
      <c r="AB9" s="520">
        <f>Y9*2+AA9</f>
        <v>8</v>
      </c>
      <c r="AC9" s="516">
        <f>IF(D10="","",D10+G10+M10+P10+J10)</f>
        <v>39</v>
      </c>
      <c r="AD9" s="512">
        <f>IF(AC9="","",AB9*100+AC9)</f>
        <v>839</v>
      </c>
      <c r="AE9" s="514">
        <f>IF(AC9="","",F10+I10+L10+O10+R10)</f>
        <v>30</v>
      </c>
      <c r="AF9" s="516">
        <f>IF(AD9="","",RANK(AD9,AD7:AD16,0))</f>
        <v>1</v>
      </c>
      <c r="AG9" s="551"/>
      <c r="AH9" s="117" t="str">
        <f>CONCATENATE(A5,AF9)</f>
        <v>A1</v>
      </c>
      <c r="AI9" s="118" t="str">
        <f>B9</f>
        <v>針原パイレーツ</v>
      </c>
    </row>
    <row r="10" spans="1:34" ht="30" customHeight="1">
      <c r="A10" s="552"/>
      <c r="B10" s="524"/>
      <c r="C10" s="524"/>
      <c r="D10" s="13">
        <f>IF(I8="","",I8)</f>
        <v>9</v>
      </c>
      <c r="E10" s="10" t="s">
        <v>0</v>
      </c>
      <c r="F10" s="14">
        <f>IF(G8="","",G8)</f>
        <v>5</v>
      </c>
      <c r="G10" s="546"/>
      <c r="H10" s="547"/>
      <c r="I10" s="548"/>
      <c r="J10" s="22">
        <f>VLOOKUP(J9,'対戦表'!$AG:$AH,2,0)</f>
        <v>10</v>
      </c>
      <c r="K10" s="6" t="s">
        <v>0</v>
      </c>
      <c r="L10" s="23">
        <f>VLOOKUP(L9,'対戦表'!$AG:$AH,2,0)</f>
        <v>8</v>
      </c>
      <c r="M10" s="22">
        <f>VLOOKUP(M9,'対戦表'!$AG:$AH,2,0)</f>
        <v>10</v>
      </c>
      <c r="N10" s="6" t="s">
        <v>0</v>
      </c>
      <c r="O10" s="23">
        <f>VLOOKUP(O9,'対戦表'!$AG:$AH,2,0)</f>
        <v>8</v>
      </c>
      <c r="P10" s="22">
        <f>VLOOKUP(P9,'対戦表'!$AG:$AH,2,0)</f>
        <v>10</v>
      </c>
      <c r="Q10" s="6" t="s">
        <v>0</v>
      </c>
      <c r="R10" s="23">
        <f>VLOOKUP(R9,'対戦表'!$AG:$AH,2,0)</f>
        <v>9</v>
      </c>
      <c r="S10" s="5"/>
      <c r="T10" s="6"/>
      <c r="U10" s="7"/>
      <c r="V10" s="5"/>
      <c r="W10" s="6"/>
      <c r="X10" s="7"/>
      <c r="Y10" s="539"/>
      <c r="Z10" s="540"/>
      <c r="AA10" s="540"/>
      <c r="AB10" s="540"/>
      <c r="AC10" s="516"/>
      <c r="AD10" s="512"/>
      <c r="AE10" s="514"/>
      <c r="AF10" s="516"/>
      <c r="AG10" s="544"/>
      <c r="AH10" s="79"/>
    </row>
    <row r="11" spans="1:35" ht="30" customHeight="1">
      <c r="A11" s="522" t="str">
        <f>CONCATENATE(A5,3)</f>
        <v>A3</v>
      </c>
      <c r="B11" s="524" t="str">
        <f>VLOOKUP(A11,'チーム表'!C:D,2,FALSE)</f>
        <v>寺井クラブ</v>
      </c>
      <c r="C11" s="524"/>
      <c r="D11" s="8"/>
      <c r="E11" s="12" t="str">
        <f>IF(D12="","",IF(D12=F12,"△",IF(D12&gt;F12,"〇","×")))</f>
        <v>〇</v>
      </c>
      <c r="F11" s="9"/>
      <c r="G11" s="8"/>
      <c r="H11" s="12" t="str">
        <f>IF(G12="","",IF(G12=I12,"△",IF(G12&gt;I12,"〇","×")))</f>
        <v>×</v>
      </c>
      <c r="I11" s="9"/>
      <c r="J11" s="526"/>
      <c r="K11" s="527"/>
      <c r="L11" s="545"/>
      <c r="M11" s="89" t="str">
        <f>CONCATENATE($A11,N4)</f>
        <v>A3A4</v>
      </c>
      <c r="N11" s="10" t="str">
        <f>IF(M12="","",IF(M12=O12,"△",IF(M12&gt;O12,"〇","×")))</f>
        <v>〇</v>
      </c>
      <c r="O11" s="90" t="str">
        <f>CONCATENATE(N4,$A11)</f>
        <v>A4A3</v>
      </c>
      <c r="P11" s="89" t="str">
        <f>CONCATENATE($A11,Q4)</f>
        <v>A3A5</v>
      </c>
      <c r="Q11" s="10" t="str">
        <f>IF(P12="","",IF(P12=R12,"△",IF(P12&gt;R12,"〇","×")))</f>
        <v>〇</v>
      </c>
      <c r="R11" s="90" t="str">
        <f>CONCATENATE(Q4,$A11)</f>
        <v>A5A3</v>
      </c>
      <c r="S11" s="89"/>
      <c r="T11" s="10"/>
      <c r="U11" s="90"/>
      <c r="V11" s="89"/>
      <c r="W11" s="10"/>
      <c r="X11" s="90"/>
      <c r="Y11" s="530">
        <f>COUNTIF($E11:$Q11,"〇")</f>
        <v>3</v>
      </c>
      <c r="Z11" s="520">
        <f>COUNTIF($E11:$Q11,"×")</f>
        <v>1</v>
      </c>
      <c r="AA11" s="520">
        <f>COUNTIF($E11:$Q11,"△")</f>
        <v>0</v>
      </c>
      <c r="AB11" s="520">
        <f>Y11*2+AA11</f>
        <v>6</v>
      </c>
      <c r="AC11" s="516">
        <f>IF(G12="","",D12+G12+M12+P12+J12)</f>
        <v>40</v>
      </c>
      <c r="AD11" s="512">
        <f>IF(AC11="","",AB11*100+AC11)</f>
        <v>640</v>
      </c>
      <c r="AE11" s="514">
        <f>IF(AC11="","",F12+I12+L12+O12+R12)</f>
        <v>25</v>
      </c>
      <c r="AF11" s="516">
        <f>IF(AD11="","",RANK(AD11,AD7:AD16,0))</f>
        <v>2</v>
      </c>
      <c r="AG11" s="544"/>
      <c r="AH11" s="117" t="str">
        <f>CONCATENATE(A5,AF11)</f>
        <v>A2</v>
      </c>
      <c r="AI11" s="118" t="str">
        <f>B11</f>
        <v>寺井クラブ</v>
      </c>
    </row>
    <row r="12" spans="1:34" ht="30" customHeight="1">
      <c r="A12" s="552"/>
      <c r="B12" s="524"/>
      <c r="C12" s="524"/>
      <c r="D12" s="5">
        <f>IF(L8="","",L8)</f>
        <v>11</v>
      </c>
      <c r="E12" s="6" t="s">
        <v>0</v>
      </c>
      <c r="F12" s="7">
        <f>IF(J8="","",J8)</f>
        <v>8</v>
      </c>
      <c r="G12" s="5">
        <f>IF(L10="","",L10)</f>
        <v>8</v>
      </c>
      <c r="H12" s="6" t="s">
        <v>0</v>
      </c>
      <c r="I12" s="7">
        <f>IF(J10="","",J10)</f>
        <v>10</v>
      </c>
      <c r="J12" s="546"/>
      <c r="K12" s="547"/>
      <c r="L12" s="548"/>
      <c r="M12" s="22">
        <f>VLOOKUP(M11,'対戦表'!$AG:$AH,2,0)</f>
        <v>11</v>
      </c>
      <c r="N12" s="6" t="s">
        <v>0</v>
      </c>
      <c r="O12" s="23">
        <f>VLOOKUP(O11,'対戦表'!$AG:$AH,2,0)</f>
        <v>5</v>
      </c>
      <c r="P12" s="22">
        <f>VLOOKUP(P11,'対戦表'!$AG:$AH,2,0)</f>
        <v>10</v>
      </c>
      <c r="Q12" s="6" t="s">
        <v>0</v>
      </c>
      <c r="R12" s="23">
        <f>VLOOKUP(R11,'対戦表'!$AG:$AH,2,0)</f>
        <v>2</v>
      </c>
      <c r="S12" s="5"/>
      <c r="T12" s="6"/>
      <c r="U12" s="7"/>
      <c r="V12" s="5"/>
      <c r="W12" s="6"/>
      <c r="X12" s="7"/>
      <c r="Y12" s="539"/>
      <c r="Z12" s="540"/>
      <c r="AA12" s="540"/>
      <c r="AB12" s="540"/>
      <c r="AC12" s="516"/>
      <c r="AD12" s="512"/>
      <c r="AE12" s="514"/>
      <c r="AF12" s="516"/>
      <c r="AG12" s="544"/>
      <c r="AH12" s="79"/>
    </row>
    <row r="13" spans="1:35" ht="30" customHeight="1">
      <c r="A13" s="522" t="str">
        <f>CONCATENATE(A5,4)</f>
        <v>A4</v>
      </c>
      <c r="B13" s="524" t="str">
        <f>VLOOKUP(A13,'チーム表'!C:D,2,FALSE)</f>
        <v>米丸ドッジボールクラブ</v>
      </c>
      <c r="C13" s="524"/>
      <c r="D13" s="8"/>
      <c r="E13" s="12" t="str">
        <f>IF(D14="","",IF(D14=F14,"△",IF(D14&gt;F14,"〇","×")))</f>
        <v>〇</v>
      </c>
      <c r="F13" s="9"/>
      <c r="G13" s="8"/>
      <c r="H13" s="12" t="str">
        <f>IF(G14="","",IF(G14=I14,"△",IF(G14&gt;I14,"〇","×")))</f>
        <v>×</v>
      </c>
      <c r="I13" s="9"/>
      <c r="J13" s="8"/>
      <c r="K13" s="12" t="str">
        <f>IF(J14="","",IF(J14=L14,"△",IF(J14&gt;L14,"〇","×")))</f>
        <v>×</v>
      </c>
      <c r="L13" s="9"/>
      <c r="M13" s="526"/>
      <c r="N13" s="527"/>
      <c r="O13" s="527"/>
      <c r="P13" s="89" t="str">
        <f>CONCATENATE($A13,Q4)</f>
        <v>A4A5</v>
      </c>
      <c r="Q13" s="10" t="str">
        <f>IF(P14="","",IF(P14=R14,"△",IF(P14&gt;R14,"〇","×")))</f>
        <v>〇</v>
      </c>
      <c r="R13" s="90" t="str">
        <f>CONCATENATE(Q4,$A13)</f>
        <v>A5A4</v>
      </c>
      <c r="S13" s="89"/>
      <c r="T13" s="10"/>
      <c r="U13" s="90"/>
      <c r="V13" s="89"/>
      <c r="W13" s="10"/>
      <c r="X13" s="90"/>
      <c r="Y13" s="530">
        <f>COUNTIF($E13:$Q13,"〇")</f>
        <v>2</v>
      </c>
      <c r="Z13" s="520">
        <f>COUNTIF($E13:$Q13,"×")</f>
        <v>2</v>
      </c>
      <c r="AA13" s="520">
        <f>COUNTIF($E13:$Q13,"△")</f>
        <v>0</v>
      </c>
      <c r="AB13" s="520">
        <f>Y13*2+AA13</f>
        <v>4</v>
      </c>
      <c r="AC13" s="516">
        <f>IF(G14="","",D14+G14+M14+P14+J14)</f>
        <v>30</v>
      </c>
      <c r="AD13" s="512">
        <f>IF(AC13="","",AB13*100+AC13)</f>
        <v>430</v>
      </c>
      <c r="AE13" s="514">
        <f>IF(AC13="","",F14+I14+L14+O14+R14)</f>
        <v>34</v>
      </c>
      <c r="AF13" s="516">
        <f>IF(AD13="","",RANK(AD13,AD7:AD16,0))</f>
        <v>3</v>
      </c>
      <c r="AG13" s="518"/>
      <c r="AH13" s="117" t="str">
        <f>CONCATENATE(A5,AF13)</f>
        <v>A3</v>
      </c>
      <c r="AI13" s="118" t="str">
        <f>B13</f>
        <v>米丸ドッジボールクラブ</v>
      </c>
    </row>
    <row r="14" spans="1:34" ht="30" customHeight="1">
      <c r="A14" s="552"/>
      <c r="B14" s="541"/>
      <c r="C14" s="541"/>
      <c r="D14" s="13">
        <f>IF(O8="","",O8)</f>
        <v>8</v>
      </c>
      <c r="E14" s="10" t="s">
        <v>0</v>
      </c>
      <c r="F14" s="14">
        <f>IF(M8="","",M8)</f>
        <v>6</v>
      </c>
      <c r="G14" s="13">
        <f>IF(O10="","",O10)</f>
        <v>8</v>
      </c>
      <c r="H14" s="10" t="s">
        <v>0</v>
      </c>
      <c r="I14" s="14">
        <f>IF(M10="","",M10)</f>
        <v>10</v>
      </c>
      <c r="J14" s="13">
        <f>IF(O12="","",O12)</f>
        <v>5</v>
      </c>
      <c r="K14" s="10" t="s">
        <v>0</v>
      </c>
      <c r="L14" s="14">
        <f>IF(M12="","",M12)</f>
        <v>11</v>
      </c>
      <c r="M14" s="542"/>
      <c r="N14" s="543"/>
      <c r="O14" s="543"/>
      <c r="P14" s="22">
        <f>VLOOKUP(P13,'対戦表'!$AG:$AH,2,0)</f>
        <v>9</v>
      </c>
      <c r="Q14" s="6" t="s">
        <v>0</v>
      </c>
      <c r="R14" s="23">
        <f>VLOOKUP(R13,'対戦表'!$AG:$AH,2,0)</f>
        <v>7</v>
      </c>
      <c r="S14" s="5"/>
      <c r="T14" s="6"/>
      <c r="U14" s="7"/>
      <c r="V14" s="5"/>
      <c r="W14" s="6"/>
      <c r="X14" s="7"/>
      <c r="Y14" s="539"/>
      <c r="Z14" s="540"/>
      <c r="AA14" s="540"/>
      <c r="AB14" s="540"/>
      <c r="AC14" s="516"/>
      <c r="AD14" s="512"/>
      <c r="AE14" s="514"/>
      <c r="AF14" s="516"/>
      <c r="AG14" s="532"/>
      <c r="AH14" s="79"/>
    </row>
    <row r="15" spans="1:35" ht="30" customHeight="1">
      <c r="A15" s="522" t="str">
        <f>CONCATENATE(A5,5)</f>
        <v>A5</v>
      </c>
      <c r="B15" s="524" t="str">
        <f>VLOOKUP(A15,'チーム表'!C:D,2,FALSE)</f>
        <v>三谷D.B.C</v>
      </c>
      <c r="C15" s="524"/>
      <c r="D15" s="8"/>
      <c r="E15" s="12" t="str">
        <f>IF(D16="","",IF(D16=F16,"△",IF(D16&gt;F16,"〇","×")))</f>
        <v>×</v>
      </c>
      <c r="F15" s="9"/>
      <c r="G15" s="8"/>
      <c r="H15" s="12" t="str">
        <f>IF(G16="","",IF(G16=I16,"△",IF(G16&gt;I16,"〇","×")))</f>
        <v>×</v>
      </c>
      <c r="I15" s="9"/>
      <c r="J15" s="8"/>
      <c r="K15" s="12" t="str">
        <f>IF(J16="","",IF(J16=L16,"△",IF(J16&gt;L16,"〇","×")))</f>
        <v>×</v>
      </c>
      <c r="L15" s="9"/>
      <c r="M15" s="8"/>
      <c r="N15" s="12" t="str">
        <f>IF(M16="","",IF(M16=O16,"△",IF(M16&gt;O16,"〇","×")))</f>
        <v>×</v>
      </c>
      <c r="O15" s="9"/>
      <c r="P15" s="526">
        <f>IF(P16="","",IF(P16=R16,"△",IF(P16&gt;R16,"〇","×")))</f>
      </c>
      <c r="Q15" s="527"/>
      <c r="R15" s="545"/>
      <c r="S15" s="89"/>
      <c r="T15" s="10"/>
      <c r="U15" s="90"/>
      <c r="V15" s="89"/>
      <c r="W15" s="10"/>
      <c r="X15" s="90"/>
      <c r="Y15" s="530">
        <f>COUNTIF($E15:$Q15,"〇")</f>
        <v>0</v>
      </c>
      <c r="Z15" s="520">
        <f>COUNTIF($E15:$Q15,"×")</f>
        <v>4</v>
      </c>
      <c r="AA15" s="520">
        <f>COUNTIF($E15:$Q15,"△")</f>
        <v>0</v>
      </c>
      <c r="AB15" s="520">
        <f>Y15*2+AA15</f>
        <v>0</v>
      </c>
      <c r="AC15" s="516">
        <f>IF(G16="","",D16+G16+M16+P16+J16)</f>
        <v>21</v>
      </c>
      <c r="AD15" s="512">
        <f>IF(AC15="","",AB15*100+AC15)</f>
        <v>21</v>
      </c>
      <c r="AE15" s="514">
        <f>IF(AC15="","",F16+I16+L16+O16+R16)</f>
        <v>40</v>
      </c>
      <c r="AF15" s="516">
        <f>IF(AD15="","",RANK(AD15,AD7:AD16,0))</f>
        <v>5</v>
      </c>
      <c r="AG15" s="551"/>
      <c r="AH15" s="117" t="str">
        <f>CONCATENATE(A5,AF15)</f>
        <v>A5</v>
      </c>
      <c r="AI15" s="118" t="str">
        <f>B15</f>
        <v>三谷D.B.C</v>
      </c>
    </row>
    <row r="16" spans="1:34" ht="30" customHeight="1" thickBot="1">
      <c r="A16" s="523"/>
      <c r="B16" s="525"/>
      <c r="C16" s="525"/>
      <c r="D16" s="15">
        <f>IF($R8="","",$R8)</f>
        <v>3</v>
      </c>
      <c r="E16" s="16" t="s">
        <v>0</v>
      </c>
      <c r="F16" s="17">
        <f>IF($P8="","",$P8)</f>
        <v>11</v>
      </c>
      <c r="G16" s="15">
        <f>IF($R10="","",$R10)</f>
        <v>9</v>
      </c>
      <c r="H16" s="16" t="s">
        <v>0</v>
      </c>
      <c r="I16" s="17">
        <f>IF($P10="","",$P10)</f>
        <v>10</v>
      </c>
      <c r="J16" s="15">
        <f>IF($R12="","",$R12)</f>
        <v>2</v>
      </c>
      <c r="K16" s="16" t="s">
        <v>0</v>
      </c>
      <c r="L16" s="17">
        <f>IF($P12="","",$P12)</f>
        <v>10</v>
      </c>
      <c r="M16" s="15">
        <f>IF($R14="","",$R14)</f>
        <v>7</v>
      </c>
      <c r="N16" s="16" t="s">
        <v>0</v>
      </c>
      <c r="O16" s="17">
        <f>IF($P14="","",$P14)</f>
        <v>9</v>
      </c>
      <c r="P16" s="528"/>
      <c r="Q16" s="529"/>
      <c r="R16" s="560"/>
      <c r="S16" s="15"/>
      <c r="T16" s="16"/>
      <c r="U16" s="17"/>
      <c r="V16" s="15"/>
      <c r="W16" s="16"/>
      <c r="X16" s="17"/>
      <c r="Y16" s="531"/>
      <c r="Z16" s="521"/>
      <c r="AA16" s="521"/>
      <c r="AB16" s="521"/>
      <c r="AC16" s="517"/>
      <c r="AD16" s="513"/>
      <c r="AE16" s="515"/>
      <c r="AF16" s="517"/>
      <c r="AG16" s="559"/>
      <c r="AH16" s="79"/>
    </row>
    <row r="17" ht="34.5" customHeight="1"/>
    <row r="18" spans="1:34" ht="34.5" customHeight="1" thickBot="1">
      <c r="A18" s="4"/>
      <c r="B18" s="3"/>
      <c r="C18" s="3"/>
      <c r="D18" s="4"/>
      <c r="E18" s="4" t="str">
        <f>CONCATENATE(A19,"1")</f>
        <v>B1</v>
      </c>
      <c r="F18" s="4"/>
      <c r="G18" s="4"/>
      <c r="H18" s="4" t="str">
        <f>CONCATENATE(A19,"2")</f>
        <v>B2</v>
      </c>
      <c r="I18" s="4"/>
      <c r="J18" s="4"/>
      <c r="K18" s="4" t="str">
        <f>CONCATENATE(A19,"3")</f>
        <v>B3</v>
      </c>
      <c r="L18" s="4"/>
      <c r="M18" s="4"/>
      <c r="N18" s="4" t="str">
        <f>CONCATENATE(A19,"4")</f>
        <v>B4</v>
      </c>
      <c r="O18" s="4"/>
      <c r="P18" s="4"/>
      <c r="Q18" s="4" t="str">
        <f>CONCATENATE(A19,"5")</f>
        <v>B5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30" customHeight="1">
      <c r="A19" s="568" t="s">
        <v>78</v>
      </c>
      <c r="B19" s="570" t="s">
        <v>60</v>
      </c>
      <c r="C19" s="570"/>
      <c r="D19" s="533" t="str">
        <f>B21</f>
        <v>小木クラブ</v>
      </c>
      <c r="E19" s="534"/>
      <c r="F19" s="535"/>
      <c r="G19" s="533" t="str">
        <f>B23</f>
        <v>杉っ子ドッジファイターズ</v>
      </c>
      <c r="H19" s="534"/>
      <c r="I19" s="535"/>
      <c r="J19" s="533" t="str">
        <f>B25</f>
        <v>向本折クラブA</v>
      </c>
      <c r="K19" s="534"/>
      <c r="L19" s="535"/>
      <c r="M19" s="533" t="str">
        <f>B27</f>
        <v>NISHIファイヤースターズ</v>
      </c>
      <c r="N19" s="534"/>
      <c r="O19" s="535"/>
      <c r="P19" s="533" t="str">
        <f>B29</f>
        <v>田上闘球DREAMS</v>
      </c>
      <c r="Q19" s="534"/>
      <c r="R19" s="535"/>
      <c r="S19" s="533"/>
      <c r="T19" s="534"/>
      <c r="U19" s="535"/>
      <c r="V19" s="533"/>
      <c r="W19" s="534"/>
      <c r="X19" s="534"/>
      <c r="Y19" s="563" t="s">
        <v>28</v>
      </c>
      <c r="Z19" s="553" t="s">
        <v>29</v>
      </c>
      <c r="AA19" s="553" t="s">
        <v>30</v>
      </c>
      <c r="AB19" s="555" t="s">
        <v>31</v>
      </c>
      <c r="AC19" s="557" t="s">
        <v>32</v>
      </c>
      <c r="AD19" s="565" t="s">
        <v>35</v>
      </c>
      <c r="AE19" s="549" t="s">
        <v>33</v>
      </c>
      <c r="AF19" s="557" t="s">
        <v>34</v>
      </c>
      <c r="AG19" s="561" t="s">
        <v>27</v>
      </c>
      <c r="AH19" s="4"/>
    </row>
    <row r="20" spans="1:34" ht="30" customHeight="1">
      <c r="A20" s="569"/>
      <c r="B20" s="571"/>
      <c r="C20" s="571"/>
      <c r="D20" s="536"/>
      <c r="E20" s="537"/>
      <c r="F20" s="538"/>
      <c r="G20" s="536"/>
      <c r="H20" s="537"/>
      <c r="I20" s="538"/>
      <c r="J20" s="536"/>
      <c r="K20" s="537"/>
      <c r="L20" s="538"/>
      <c r="M20" s="536"/>
      <c r="N20" s="537"/>
      <c r="O20" s="538"/>
      <c r="P20" s="536"/>
      <c r="Q20" s="537"/>
      <c r="R20" s="538"/>
      <c r="S20" s="536"/>
      <c r="T20" s="537"/>
      <c r="U20" s="538"/>
      <c r="V20" s="536"/>
      <c r="W20" s="537"/>
      <c r="X20" s="537"/>
      <c r="Y20" s="564"/>
      <c r="Z20" s="554"/>
      <c r="AA20" s="554"/>
      <c r="AB20" s="556"/>
      <c r="AC20" s="558"/>
      <c r="AD20" s="566"/>
      <c r="AE20" s="550"/>
      <c r="AF20" s="558"/>
      <c r="AG20" s="562"/>
      <c r="AH20" s="4"/>
    </row>
    <row r="21" spans="1:35" ht="30" customHeight="1">
      <c r="A21" s="522" t="str">
        <f>CONCATENATE(A19,1)</f>
        <v>B1</v>
      </c>
      <c r="B21" s="524" t="str">
        <f>VLOOKUP(A21,'チーム表'!C:D,2,FALSE)</f>
        <v>小木クラブ</v>
      </c>
      <c r="C21" s="524"/>
      <c r="D21" s="526"/>
      <c r="E21" s="527"/>
      <c r="F21" s="545"/>
      <c r="G21" s="89" t="str">
        <f>CONCATENATE($A21,H18)</f>
        <v>B1B2</v>
      </c>
      <c r="H21" s="10" t="str">
        <f>IF(G22="","",IF(G22=I22,"△",IF(G22&gt;I22,"〇","×")))</f>
        <v>〇</v>
      </c>
      <c r="I21" s="90" t="str">
        <f>CONCATENATE(H18,$A21)</f>
        <v>B2B1</v>
      </c>
      <c r="J21" s="89" t="str">
        <f>CONCATENATE($A21,K18)</f>
        <v>B1B3</v>
      </c>
      <c r="K21" s="10" t="str">
        <f>IF(J22="","",IF(J22=L22,"△",IF(J22&gt;L22,"〇","×")))</f>
        <v>〇</v>
      </c>
      <c r="L21" s="90" t="str">
        <f>CONCATENATE(K18,$A21)</f>
        <v>B3B1</v>
      </c>
      <c r="M21" s="89" t="str">
        <f>CONCATENATE($A21,N18)</f>
        <v>B1B4</v>
      </c>
      <c r="N21" s="10" t="str">
        <f>IF(M22="","",IF(M22=O22,"△",IF(M22&gt;O22,"〇","×")))</f>
        <v>〇</v>
      </c>
      <c r="O21" s="90" t="str">
        <f>CONCATENATE(N18,$A21)</f>
        <v>B4B1</v>
      </c>
      <c r="P21" s="89" t="str">
        <f>CONCATENATE($A21,Q18)</f>
        <v>B1B5</v>
      </c>
      <c r="Q21" s="10" t="str">
        <f>IF(P22="","",IF(P22=R22,"△",IF(P22&gt;R22,"〇","×")))</f>
        <v>〇</v>
      </c>
      <c r="R21" s="90" t="str">
        <f>CONCATENATE(Q18,$A21)</f>
        <v>B5B1</v>
      </c>
      <c r="S21" s="89"/>
      <c r="T21" s="10"/>
      <c r="U21" s="90"/>
      <c r="V21" s="89"/>
      <c r="W21" s="10"/>
      <c r="X21" s="90"/>
      <c r="Y21" s="530">
        <f>COUNTIF($E21:$Q21,"〇")</f>
        <v>4</v>
      </c>
      <c r="Z21" s="520">
        <f>COUNTIF($E21:$Q21,"×")</f>
        <v>0</v>
      </c>
      <c r="AA21" s="520">
        <f>COUNTIF($E21:$Q21,"△")</f>
        <v>0</v>
      </c>
      <c r="AB21" s="520">
        <f>Y21*2+AA21</f>
        <v>8</v>
      </c>
      <c r="AC21" s="516">
        <f>IF(G22="","",D22+G22+M22+P22+J22)</f>
        <v>36</v>
      </c>
      <c r="AD21" s="512">
        <f>IF(AC21="","",AB21*100+AC21)</f>
        <v>836</v>
      </c>
      <c r="AE21" s="514">
        <f>IF(AC21="","",F22+I22+L22+O22+R22)</f>
        <v>25</v>
      </c>
      <c r="AF21" s="516">
        <f>IF(AD21="","",RANK(AD21,AD21:AD30,0))</f>
        <v>1</v>
      </c>
      <c r="AG21" s="551"/>
      <c r="AH21" s="117" t="str">
        <f>CONCATENATE(A19,AF21)</f>
        <v>B1</v>
      </c>
      <c r="AI21" s="118" t="str">
        <f>B21</f>
        <v>小木クラブ</v>
      </c>
    </row>
    <row r="22" spans="1:34" ht="30" customHeight="1">
      <c r="A22" s="552"/>
      <c r="B22" s="524"/>
      <c r="C22" s="524"/>
      <c r="D22" s="546"/>
      <c r="E22" s="547"/>
      <c r="F22" s="548"/>
      <c r="G22" s="22">
        <f>VLOOKUP(G21,'対戦表'!$AG:$AH,2,0)</f>
        <v>7</v>
      </c>
      <c r="H22" s="6" t="s">
        <v>0</v>
      </c>
      <c r="I22" s="23">
        <f>VLOOKUP(I21,'対戦表'!$AG:$AH,2,0)</f>
        <v>4</v>
      </c>
      <c r="J22" s="22">
        <f>VLOOKUP(J21,'対戦表'!$AG:$AH,2,0)</f>
        <v>11</v>
      </c>
      <c r="K22" s="6" t="s">
        <v>0</v>
      </c>
      <c r="L22" s="23">
        <f>VLOOKUP(L21,'対戦表'!$AG:$AH,2,0)</f>
        <v>6</v>
      </c>
      <c r="M22" s="22">
        <f>VLOOKUP(M21,'対戦表'!$AG:$AH,2,0)</f>
        <v>8</v>
      </c>
      <c r="N22" s="6" t="s">
        <v>0</v>
      </c>
      <c r="O22" s="23">
        <f>VLOOKUP(O21,'対戦表'!$AG:$AH,2,0)</f>
        <v>7</v>
      </c>
      <c r="P22" s="22">
        <f>VLOOKUP(P21,'対戦表'!$AG:$AH,2,0)</f>
        <v>10</v>
      </c>
      <c r="Q22" s="6" t="s">
        <v>0</v>
      </c>
      <c r="R22" s="23">
        <f>VLOOKUP(R21,'対戦表'!$AG:$AH,2,0)</f>
        <v>8</v>
      </c>
      <c r="S22" s="5"/>
      <c r="T22" s="6"/>
      <c r="U22" s="7"/>
      <c r="V22" s="5"/>
      <c r="W22" s="6"/>
      <c r="X22" s="7"/>
      <c r="Y22" s="539"/>
      <c r="Z22" s="540"/>
      <c r="AA22" s="540"/>
      <c r="AB22" s="540"/>
      <c r="AC22" s="516"/>
      <c r="AD22" s="512"/>
      <c r="AE22" s="514"/>
      <c r="AF22" s="516"/>
      <c r="AG22" s="544"/>
      <c r="AH22" s="79"/>
    </row>
    <row r="23" spans="1:35" ht="30" customHeight="1">
      <c r="A23" s="522" t="str">
        <f>CONCATENATE(A19,2)</f>
        <v>B2</v>
      </c>
      <c r="B23" s="524" t="str">
        <f>VLOOKUP(A23,'チーム表'!C:D,2,FALSE)</f>
        <v>杉っ子ドッジファイターズ</v>
      </c>
      <c r="C23" s="524"/>
      <c r="D23" s="13"/>
      <c r="E23" s="10" t="str">
        <f>IF(D24="","",IF(D24=F24,"△",IF(D24&gt;F24,"〇","×")))</f>
        <v>×</v>
      </c>
      <c r="F23" s="14"/>
      <c r="G23" s="526"/>
      <c r="H23" s="527"/>
      <c r="I23" s="545"/>
      <c r="J23" s="89" t="str">
        <f>CONCATENATE($A23,K18)</f>
        <v>B2B3</v>
      </c>
      <c r="K23" s="10" t="str">
        <f>IF(J24="","",IF(J24=L24,"△",IF(J24&gt;L24,"〇","×")))</f>
        <v>〇</v>
      </c>
      <c r="L23" s="90" t="str">
        <f>CONCATENATE(K18,$A23)</f>
        <v>B3B2</v>
      </c>
      <c r="M23" s="89" t="str">
        <f>CONCATENATE($A23,N18)</f>
        <v>B2B4</v>
      </c>
      <c r="N23" s="10" t="str">
        <f>IF(M24="","",IF(M24=O24,"△",IF(M24&gt;O24,"〇","×")))</f>
        <v>×</v>
      </c>
      <c r="O23" s="90" t="str">
        <f>CONCATENATE(N18,$A23)</f>
        <v>B4B2</v>
      </c>
      <c r="P23" s="89" t="str">
        <f>CONCATENATE($A23,Q18)</f>
        <v>B2B5</v>
      </c>
      <c r="Q23" s="10" t="str">
        <f>IF(P24="","",IF(P24=R24,"△",IF(P24&gt;R24,"〇","×")))</f>
        <v>×</v>
      </c>
      <c r="R23" s="90" t="str">
        <f>CONCATENATE(Q18,$A23)</f>
        <v>B5B2</v>
      </c>
      <c r="S23" s="89"/>
      <c r="T23" s="10"/>
      <c r="U23" s="90"/>
      <c r="V23" s="89"/>
      <c r="W23" s="10"/>
      <c r="X23" s="90"/>
      <c r="Y23" s="530">
        <f>COUNTIF($E23:$Q23,"〇")</f>
        <v>1</v>
      </c>
      <c r="Z23" s="520">
        <f>COUNTIF($E23:$Q23,"×")</f>
        <v>3</v>
      </c>
      <c r="AA23" s="520">
        <f>COUNTIF($E23:$Q23,"△")</f>
        <v>0</v>
      </c>
      <c r="AB23" s="520">
        <f>Y23*2+AA23</f>
        <v>2</v>
      </c>
      <c r="AC23" s="516">
        <f>IF(D24="","",D24+G24+M24+P24+J24)</f>
        <v>23</v>
      </c>
      <c r="AD23" s="512">
        <f>IF(AC23="","",AB23*100+AC23)</f>
        <v>223</v>
      </c>
      <c r="AE23" s="514">
        <f>IF(AC23="","",F24+I24+L24+O24+R24)</f>
        <v>31</v>
      </c>
      <c r="AF23" s="516">
        <f>IF(AD23="","",RANK(AD23,AD21:AD30,0))</f>
        <v>5</v>
      </c>
      <c r="AG23" s="551"/>
      <c r="AH23" s="117" t="str">
        <f>CONCATENATE(A19,AF23)</f>
        <v>B5</v>
      </c>
      <c r="AI23" s="118" t="str">
        <f>B23</f>
        <v>杉っ子ドッジファイターズ</v>
      </c>
    </row>
    <row r="24" spans="1:34" ht="30" customHeight="1">
      <c r="A24" s="552"/>
      <c r="B24" s="524"/>
      <c r="C24" s="524"/>
      <c r="D24" s="13">
        <f>IF(I22="","",I22)</f>
        <v>4</v>
      </c>
      <c r="E24" s="10" t="s">
        <v>0</v>
      </c>
      <c r="F24" s="14">
        <f>IF(G22="","",G22)</f>
        <v>7</v>
      </c>
      <c r="G24" s="546"/>
      <c r="H24" s="547"/>
      <c r="I24" s="548"/>
      <c r="J24" s="22">
        <f>VLOOKUP(J23,'対戦表'!$AG:$AH,2,0)</f>
        <v>9</v>
      </c>
      <c r="K24" s="6" t="s">
        <v>0</v>
      </c>
      <c r="L24" s="23">
        <f>VLOOKUP(L23,'対戦表'!$AG:$AH,2,0)</f>
        <v>8</v>
      </c>
      <c r="M24" s="22">
        <f>VLOOKUP(M23,'対戦表'!$AG:$AH,2,0)</f>
        <v>4</v>
      </c>
      <c r="N24" s="6" t="s">
        <v>0</v>
      </c>
      <c r="O24" s="23">
        <f>VLOOKUP(O23,'対戦表'!$AG:$AH,2,0)</f>
        <v>8</v>
      </c>
      <c r="P24" s="22">
        <f>VLOOKUP(P23,'対戦表'!$AG:$AH,2,0)</f>
        <v>6</v>
      </c>
      <c r="Q24" s="6" t="s">
        <v>0</v>
      </c>
      <c r="R24" s="23">
        <f>VLOOKUP(R23,'対戦表'!$AG:$AH,2,0)</f>
        <v>8</v>
      </c>
      <c r="S24" s="5"/>
      <c r="T24" s="6"/>
      <c r="U24" s="7"/>
      <c r="V24" s="5"/>
      <c r="W24" s="6"/>
      <c r="X24" s="7"/>
      <c r="Y24" s="539"/>
      <c r="Z24" s="540"/>
      <c r="AA24" s="540"/>
      <c r="AB24" s="540"/>
      <c r="AC24" s="516"/>
      <c r="AD24" s="512"/>
      <c r="AE24" s="514"/>
      <c r="AF24" s="516"/>
      <c r="AG24" s="544"/>
      <c r="AH24" s="79"/>
    </row>
    <row r="25" spans="1:35" ht="30" customHeight="1">
      <c r="A25" s="522" t="str">
        <f>CONCATENATE(A19,3)</f>
        <v>B3</v>
      </c>
      <c r="B25" s="524" t="str">
        <f>VLOOKUP(A25,'チーム表'!C:D,2,FALSE)</f>
        <v>向本折クラブA</v>
      </c>
      <c r="C25" s="524"/>
      <c r="D25" s="8"/>
      <c r="E25" s="12" t="str">
        <f>IF(D26="","",IF(D26=F26,"△",IF(D26&gt;F26,"〇","×")))</f>
        <v>×</v>
      </c>
      <c r="F25" s="9"/>
      <c r="G25" s="8"/>
      <c r="H25" s="12" t="str">
        <f>IF(G26="","",IF(G26=I26,"△",IF(G26&gt;I26,"〇","×")))</f>
        <v>×</v>
      </c>
      <c r="I25" s="9"/>
      <c r="J25" s="526"/>
      <c r="K25" s="527"/>
      <c r="L25" s="545"/>
      <c r="M25" s="89" t="str">
        <f>CONCATENATE($A25,N18)</f>
        <v>B3B4</v>
      </c>
      <c r="N25" s="10" t="str">
        <f>IF(M26="","",IF(M26=O26,"△",IF(M26&gt;O26,"〇","×")))</f>
        <v>×</v>
      </c>
      <c r="O25" s="90" t="str">
        <f>CONCATENATE(N18,$A25)</f>
        <v>B4B3</v>
      </c>
      <c r="P25" s="89" t="str">
        <f>CONCATENATE($A25,Q18)</f>
        <v>B3B5</v>
      </c>
      <c r="Q25" s="10" t="str">
        <f>IF(P26="","",IF(P26=R26,"△",IF(P26&gt;R26,"〇","×")))</f>
        <v>〇</v>
      </c>
      <c r="R25" s="90" t="str">
        <f>CONCATENATE(Q18,$A25)</f>
        <v>B5B3</v>
      </c>
      <c r="S25" s="89"/>
      <c r="T25" s="10"/>
      <c r="U25" s="90"/>
      <c r="V25" s="89"/>
      <c r="W25" s="10"/>
      <c r="X25" s="90"/>
      <c r="Y25" s="530">
        <f>COUNTIF($E25:$Q25,"〇")</f>
        <v>1</v>
      </c>
      <c r="Z25" s="520">
        <f>COUNTIF($E25:$Q25,"×")</f>
        <v>3</v>
      </c>
      <c r="AA25" s="520">
        <f>COUNTIF($E25:$Q25,"△")</f>
        <v>0</v>
      </c>
      <c r="AB25" s="520">
        <f>Y25*2+AA25</f>
        <v>2</v>
      </c>
      <c r="AC25" s="516">
        <f>IF(G26="","",D26+G26+M26+P26+J26)</f>
        <v>32</v>
      </c>
      <c r="AD25" s="512">
        <f>IF(AC25="","",AB25*100+AC25)</f>
        <v>232</v>
      </c>
      <c r="AE25" s="514">
        <f>IF(AC25="","",F26+I26+L26+O26+R26)</f>
        <v>36</v>
      </c>
      <c r="AF25" s="516">
        <f>IF(AD25="","",RANK(AD25,AD21:AD30,0))</f>
        <v>3</v>
      </c>
      <c r="AG25" s="544"/>
      <c r="AH25" s="117" t="str">
        <f>CONCATENATE(A19,AF25)</f>
        <v>B3</v>
      </c>
      <c r="AI25" s="118" t="str">
        <f>B25</f>
        <v>向本折クラブA</v>
      </c>
    </row>
    <row r="26" spans="1:34" ht="30" customHeight="1">
      <c r="A26" s="552"/>
      <c r="B26" s="524"/>
      <c r="C26" s="524"/>
      <c r="D26" s="5">
        <f>IF(L22="","",L22)</f>
        <v>6</v>
      </c>
      <c r="E26" s="6" t="s">
        <v>0</v>
      </c>
      <c r="F26" s="7">
        <f>IF(J22="","",J22)</f>
        <v>11</v>
      </c>
      <c r="G26" s="5">
        <f>IF(L24="","",L24)</f>
        <v>8</v>
      </c>
      <c r="H26" s="6" t="s">
        <v>0</v>
      </c>
      <c r="I26" s="7">
        <f>IF(J24="","",J24)</f>
        <v>9</v>
      </c>
      <c r="J26" s="546"/>
      <c r="K26" s="547"/>
      <c r="L26" s="548"/>
      <c r="M26" s="22">
        <f>VLOOKUP(M25,'対戦表'!$AG:$AH,2,0)</f>
        <v>8</v>
      </c>
      <c r="N26" s="6" t="s">
        <v>0</v>
      </c>
      <c r="O26" s="23">
        <f>VLOOKUP(O25,'対戦表'!$AG:$AH,2,0)</f>
        <v>11</v>
      </c>
      <c r="P26" s="22">
        <f>VLOOKUP(P25,'対戦表'!$AG:$AH,2,0)</f>
        <v>10</v>
      </c>
      <c r="Q26" s="6" t="s">
        <v>0</v>
      </c>
      <c r="R26" s="23">
        <f>VLOOKUP(R25,'対戦表'!$AG:$AH,2,0)</f>
        <v>5</v>
      </c>
      <c r="S26" s="5"/>
      <c r="T26" s="6"/>
      <c r="U26" s="7"/>
      <c r="V26" s="5"/>
      <c r="W26" s="6"/>
      <c r="X26" s="7"/>
      <c r="Y26" s="539"/>
      <c r="Z26" s="540"/>
      <c r="AA26" s="540"/>
      <c r="AB26" s="540"/>
      <c r="AC26" s="516"/>
      <c r="AD26" s="512"/>
      <c r="AE26" s="514"/>
      <c r="AF26" s="516"/>
      <c r="AG26" s="544"/>
      <c r="AH26" s="79"/>
    </row>
    <row r="27" spans="1:35" ht="30" customHeight="1">
      <c r="A27" s="522" t="str">
        <f>CONCATENATE(A19,4)</f>
        <v>B4</v>
      </c>
      <c r="B27" s="524" t="str">
        <f>VLOOKUP(A27,'チーム表'!C:D,2,FALSE)</f>
        <v>NISHIファイヤースターズ</v>
      </c>
      <c r="C27" s="524"/>
      <c r="D27" s="8"/>
      <c r="E27" s="12" t="str">
        <f>IF(D28="","",IF(D28=F28,"△",IF(D28&gt;F28,"〇","×")))</f>
        <v>×</v>
      </c>
      <c r="F27" s="9"/>
      <c r="G27" s="8"/>
      <c r="H27" s="12" t="str">
        <f>IF(G28="","",IF(G28=I28,"△",IF(G28&gt;I28,"〇","×")))</f>
        <v>〇</v>
      </c>
      <c r="I27" s="9"/>
      <c r="J27" s="8"/>
      <c r="K27" s="12" t="str">
        <f>IF(J28="","",IF(J28=L28,"△",IF(J28&gt;L28,"〇","×")))</f>
        <v>〇</v>
      </c>
      <c r="L27" s="9"/>
      <c r="M27" s="526"/>
      <c r="N27" s="527"/>
      <c r="O27" s="527"/>
      <c r="P27" s="89" t="str">
        <f>CONCATENATE($A27,Q18)</f>
        <v>B4B5</v>
      </c>
      <c r="Q27" s="10" t="str">
        <f>IF(P28="","",IF(P28=R28,"△",IF(P28&gt;R28,"〇","×")))</f>
        <v>〇</v>
      </c>
      <c r="R27" s="90" t="str">
        <f>CONCATENATE(Q18,$A27)</f>
        <v>B5B4</v>
      </c>
      <c r="S27" s="89"/>
      <c r="T27" s="10"/>
      <c r="U27" s="90"/>
      <c r="V27" s="89"/>
      <c r="W27" s="10"/>
      <c r="X27" s="90"/>
      <c r="Y27" s="530">
        <f>COUNTIF($E27:$Q27,"〇")</f>
        <v>3</v>
      </c>
      <c r="Z27" s="520">
        <f>COUNTIF($E27:$Q27,"×")</f>
        <v>1</v>
      </c>
      <c r="AA27" s="520">
        <f>COUNTIF($E27:$Q27,"△")</f>
        <v>0</v>
      </c>
      <c r="AB27" s="520">
        <f>Y27*2+AA27</f>
        <v>6</v>
      </c>
      <c r="AC27" s="516">
        <f>IF(G28="","",D28+G28+M28+P28+J28)</f>
        <v>37</v>
      </c>
      <c r="AD27" s="512">
        <f>IF(AC27="","",AB27*100+AC27)</f>
        <v>637</v>
      </c>
      <c r="AE27" s="514">
        <f>IF(AC27="","",F28+I28+L28+O28+R28)</f>
        <v>28</v>
      </c>
      <c r="AF27" s="516">
        <f>IF(AD27="","",RANK(AD27,AD21:AD30,0))</f>
        <v>2</v>
      </c>
      <c r="AG27" s="518"/>
      <c r="AH27" s="117" t="str">
        <f>CONCATENATE(A19,AF27)</f>
        <v>B2</v>
      </c>
      <c r="AI27" s="118" t="str">
        <f>B27</f>
        <v>NISHIファイヤースターズ</v>
      </c>
    </row>
    <row r="28" spans="1:34" ht="30" customHeight="1">
      <c r="A28" s="552"/>
      <c r="B28" s="541"/>
      <c r="C28" s="541"/>
      <c r="D28" s="13">
        <f>IF(O22="","",O22)</f>
        <v>7</v>
      </c>
      <c r="E28" s="10" t="s">
        <v>0</v>
      </c>
      <c r="F28" s="14">
        <f>IF(M22="","",M22)</f>
        <v>8</v>
      </c>
      <c r="G28" s="13">
        <f>IF(O24="","",O24)</f>
        <v>8</v>
      </c>
      <c r="H28" s="10" t="s">
        <v>0</v>
      </c>
      <c r="I28" s="14">
        <f>IF(M24="","",M24)</f>
        <v>4</v>
      </c>
      <c r="J28" s="13">
        <f>IF(O26="","",O26)</f>
        <v>11</v>
      </c>
      <c r="K28" s="10" t="s">
        <v>0</v>
      </c>
      <c r="L28" s="14">
        <f>IF(M26="","",M26)</f>
        <v>8</v>
      </c>
      <c r="M28" s="542"/>
      <c r="N28" s="543"/>
      <c r="O28" s="543"/>
      <c r="P28" s="22">
        <f>VLOOKUP(P27,'対戦表'!$AG:$AH,2,0)</f>
        <v>11</v>
      </c>
      <c r="Q28" s="6" t="s">
        <v>0</v>
      </c>
      <c r="R28" s="23">
        <f>VLOOKUP(R27,'対戦表'!$AG:$AH,2,0)</f>
        <v>8</v>
      </c>
      <c r="S28" s="5"/>
      <c r="T28" s="6"/>
      <c r="U28" s="7"/>
      <c r="V28" s="5"/>
      <c r="W28" s="6"/>
      <c r="X28" s="7"/>
      <c r="Y28" s="539"/>
      <c r="Z28" s="540"/>
      <c r="AA28" s="540"/>
      <c r="AB28" s="540"/>
      <c r="AC28" s="516"/>
      <c r="AD28" s="512"/>
      <c r="AE28" s="514"/>
      <c r="AF28" s="516"/>
      <c r="AG28" s="532"/>
      <c r="AH28" s="79"/>
    </row>
    <row r="29" spans="1:35" ht="30" customHeight="1">
      <c r="A29" s="522" t="str">
        <f>CONCATENATE(A19,5)</f>
        <v>B5</v>
      </c>
      <c r="B29" s="524" t="str">
        <f>VLOOKUP(A29,'チーム表'!C:D,2,FALSE)</f>
        <v>田上闘球DREAMS</v>
      </c>
      <c r="C29" s="524"/>
      <c r="D29" s="8"/>
      <c r="E29" s="12" t="str">
        <f>IF(D30="","",IF(D30=F30,"△",IF(D30&gt;F30,"〇","×")))</f>
        <v>×</v>
      </c>
      <c r="F29" s="9"/>
      <c r="G29" s="8"/>
      <c r="H29" s="12" t="str">
        <f>IF(G30="","",IF(G30=I30,"△",IF(G30&gt;I30,"〇","×")))</f>
        <v>〇</v>
      </c>
      <c r="I29" s="9"/>
      <c r="J29" s="8"/>
      <c r="K29" s="12" t="str">
        <f>IF(J30="","",IF(J30=L30,"△",IF(J30&gt;L30,"〇","×")))</f>
        <v>×</v>
      </c>
      <c r="L29" s="9"/>
      <c r="M29" s="8"/>
      <c r="N29" s="12" t="str">
        <f>IF(M30="","",IF(M30=O30,"△",IF(M30&gt;O30,"〇","×")))</f>
        <v>×</v>
      </c>
      <c r="O29" s="9"/>
      <c r="P29" s="526">
        <f>IF(P30="","",IF(P30=R30,"△",IF(P30&gt;R30,"〇","×")))</f>
      </c>
      <c r="Q29" s="527"/>
      <c r="R29" s="545"/>
      <c r="S29" s="89"/>
      <c r="T29" s="10"/>
      <c r="U29" s="90"/>
      <c r="V29" s="89"/>
      <c r="W29" s="10"/>
      <c r="X29" s="90"/>
      <c r="Y29" s="530">
        <f>COUNTIF($E29:$Q29,"〇")</f>
        <v>1</v>
      </c>
      <c r="Z29" s="520">
        <f>COUNTIF($E29:$Q29,"×")</f>
        <v>3</v>
      </c>
      <c r="AA29" s="520">
        <f>COUNTIF($E29:$Q29,"△")</f>
        <v>0</v>
      </c>
      <c r="AB29" s="520">
        <f>Y29*2+AA29</f>
        <v>2</v>
      </c>
      <c r="AC29" s="516">
        <f>IF(G30="","",D30+G30+M30+P30+J30)</f>
        <v>29</v>
      </c>
      <c r="AD29" s="512">
        <f>IF(AC29="","",AB29*100+AC29)</f>
        <v>229</v>
      </c>
      <c r="AE29" s="514">
        <f>IF(AC29="","",F30+I30+L30+O30+R30)</f>
        <v>37</v>
      </c>
      <c r="AF29" s="516">
        <f>IF(AD29="","",RANK(AD29,AD21:AD30,0))</f>
        <v>4</v>
      </c>
      <c r="AG29" s="551"/>
      <c r="AH29" s="117" t="str">
        <f>CONCATENATE(A19,AF29)</f>
        <v>B4</v>
      </c>
      <c r="AI29" s="118" t="str">
        <f>B29</f>
        <v>田上闘球DREAMS</v>
      </c>
    </row>
    <row r="30" spans="1:34" ht="30" customHeight="1" thickBot="1">
      <c r="A30" s="523"/>
      <c r="B30" s="525"/>
      <c r="C30" s="525"/>
      <c r="D30" s="15">
        <f>IF($R22="","",$R22)</f>
        <v>8</v>
      </c>
      <c r="E30" s="16" t="s">
        <v>0</v>
      </c>
      <c r="F30" s="17">
        <f>IF($P22="","",$P22)</f>
        <v>10</v>
      </c>
      <c r="G30" s="15">
        <f>IF($R24="","",$R24)</f>
        <v>8</v>
      </c>
      <c r="H30" s="16" t="s">
        <v>0</v>
      </c>
      <c r="I30" s="17">
        <f>IF($P24="","",$P24)</f>
        <v>6</v>
      </c>
      <c r="J30" s="15">
        <f>IF($R26="","",$R26)</f>
        <v>5</v>
      </c>
      <c r="K30" s="16" t="s">
        <v>0</v>
      </c>
      <c r="L30" s="17">
        <f>IF($P26="","",$P26)</f>
        <v>10</v>
      </c>
      <c r="M30" s="15">
        <f>IF($R28="","",$R28)</f>
        <v>8</v>
      </c>
      <c r="N30" s="16" t="s">
        <v>0</v>
      </c>
      <c r="O30" s="17">
        <f>IF($P28="","",$P28)</f>
        <v>11</v>
      </c>
      <c r="P30" s="528"/>
      <c r="Q30" s="529"/>
      <c r="R30" s="560"/>
      <c r="S30" s="15"/>
      <c r="T30" s="16"/>
      <c r="U30" s="17"/>
      <c r="V30" s="15"/>
      <c r="W30" s="16"/>
      <c r="X30" s="17"/>
      <c r="Y30" s="531"/>
      <c r="Z30" s="521"/>
      <c r="AA30" s="521"/>
      <c r="AB30" s="521"/>
      <c r="AC30" s="517"/>
      <c r="AD30" s="513"/>
      <c r="AE30" s="515"/>
      <c r="AF30" s="517"/>
      <c r="AG30" s="559"/>
      <c r="AH30" s="79"/>
    </row>
    <row r="31" ht="34.5" customHeight="1"/>
    <row r="32" spans="1:34" ht="34.5" customHeight="1" thickBot="1">
      <c r="A32" s="4"/>
      <c r="B32" s="3"/>
      <c r="C32" s="3"/>
      <c r="D32" s="4"/>
      <c r="E32" s="4" t="str">
        <f>CONCATENATE(A33,"1")</f>
        <v>C1</v>
      </c>
      <c r="F32" s="4"/>
      <c r="G32" s="4"/>
      <c r="H32" s="4" t="str">
        <f>CONCATENATE(A33,"2")</f>
        <v>C2</v>
      </c>
      <c r="I32" s="4"/>
      <c r="J32" s="4"/>
      <c r="K32" s="4" t="str">
        <f>CONCATENATE(A33,"3")</f>
        <v>C3</v>
      </c>
      <c r="L32" s="4"/>
      <c r="M32" s="4"/>
      <c r="N32" s="4" t="str">
        <f>CONCATENATE(A33,"4")</f>
        <v>C4</v>
      </c>
      <c r="O32" s="4"/>
      <c r="P32" s="4"/>
      <c r="Q32" s="4" t="str">
        <f>CONCATENATE(A33,"5")</f>
        <v>C5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30" customHeight="1">
      <c r="A33" s="568" t="s">
        <v>79</v>
      </c>
      <c r="B33" s="570" t="s">
        <v>60</v>
      </c>
      <c r="C33" s="570"/>
      <c r="D33" s="533" t="str">
        <f>B35</f>
        <v>三馬パワフル</v>
      </c>
      <c r="E33" s="534"/>
      <c r="F33" s="535"/>
      <c r="G33" s="533" t="str">
        <f>B37</f>
        <v>珠洲クラブ</v>
      </c>
      <c r="H33" s="534"/>
      <c r="I33" s="535"/>
      <c r="J33" s="533" t="str">
        <f>B39</f>
        <v>山中SPARS</v>
      </c>
      <c r="K33" s="534"/>
      <c r="L33" s="535"/>
      <c r="M33" s="533" t="str">
        <f>B41</f>
        <v>あさひスーパーファイターズ</v>
      </c>
      <c r="N33" s="534"/>
      <c r="O33" s="535"/>
      <c r="P33" s="533" t="str">
        <f>B43</f>
        <v>松任の大魔陣</v>
      </c>
      <c r="Q33" s="534"/>
      <c r="R33" s="535"/>
      <c r="S33" s="533"/>
      <c r="T33" s="534"/>
      <c r="U33" s="535"/>
      <c r="V33" s="533"/>
      <c r="W33" s="534"/>
      <c r="X33" s="534"/>
      <c r="Y33" s="563" t="s">
        <v>28</v>
      </c>
      <c r="Z33" s="553" t="s">
        <v>29</v>
      </c>
      <c r="AA33" s="553" t="s">
        <v>30</v>
      </c>
      <c r="AB33" s="555" t="s">
        <v>31</v>
      </c>
      <c r="AC33" s="557" t="s">
        <v>32</v>
      </c>
      <c r="AD33" s="565" t="s">
        <v>35</v>
      </c>
      <c r="AE33" s="549" t="s">
        <v>33</v>
      </c>
      <c r="AF33" s="557" t="s">
        <v>34</v>
      </c>
      <c r="AG33" s="561" t="s">
        <v>27</v>
      </c>
      <c r="AH33" s="4"/>
    </row>
    <row r="34" spans="1:34" ht="30" customHeight="1">
      <c r="A34" s="569"/>
      <c r="B34" s="571"/>
      <c r="C34" s="571"/>
      <c r="D34" s="536"/>
      <c r="E34" s="537"/>
      <c r="F34" s="538"/>
      <c r="G34" s="536"/>
      <c r="H34" s="537"/>
      <c r="I34" s="538"/>
      <c r="J34" s="536"/>
      <c r="K34" s="537"/>
      <c r="L34" s="538"/>
      <c r="M34" s="536"/>
      <c r="N34" s="537"/>
      <c r="O34" s="538"/>
      <c r="P34" s="536"/>
      <c r="Q34" s="537"/>
      <c r="R34" s="538"/>
      <c r="S34" s="536"/>
      <c r="T34" s="537"/>
      <c r="U34" s="538"/>
      <c r="V34" s="536"/>
      <c r="W34" s="537"/>
      <c r="X34" s="537"/>
      <c r="Y34" s="564"/>
      <c r="Z34" s="554"/>
      <c r="AA34" s="554"/>
      <c r="AB34" s="556"/>
      <c r="AC34" s="558"/>
      <c r="AD34" s="566"/>
      <c r="AE34" s="550"/>
      <c r="AF34" s="558"/>
      <c r="AG34" s="562"/>
      <c r="AH34" s="4"/>
    </row>
    <row r="35" spans="1:35" ht="30" customHeight="1">
      <c r="A35" s="522" t="str">
        <f>CONCATENATE(A33,1)</f>
        <v>C1</v>
      </c>
      <c r="B35" s="524" t="str">
        <f>VLOOKUP(A35,'チーム表'!C:D,2,FALSE)</f>
        <v>三馬パワフル</v>
      </c>
      <c r="C35" s="524"/>
      <c r="D35" s="526"/>
      <c r="E35" s="527"/>
      <c r="F35" s="545"/>
      <c r="G35" s="89" t="str">
        <f>CONCATENATE($A35,H32)</f>
        <v>C1C2</v>
      </c>
      <c r="H35" s="10" t="str">
        <f>IF(G36="","",IF(G36=I36,"△",IF(G36&gt;I36,"〇","×")))</f>
        <v>×</v>
      </c>
      <c r="I35" s="90" t="str">
        <f>CONCATENATE(H32,$A35)</f>
        <v>C2C1</v>
      </c>
      <c r="J35" s="89" t="str">
        <f>CONCATENATE($A35,K32)</f>
        <v>C1C3</v>
      </c>
      <c r="K35" s="10" t="str">
        <f>IF(J36="","",IF(J36=L36,"△",IF(J36&gt;L36,"〇","×")))</f>
        <v>×</v>
      </c>
      <c r="L35" s="90" t="str">
        <f>CONCATENATE(K32,$A35)</f>
        <v>C3C1</v>
      </c>
      <c r="M35" s="89" t="str">
        <f>CONCATENATE($A35,N32)</f>
        <v>C1C4</v>
      </c>
      <c r="N35" s="10" t="str">
        <f>IF(M36="","",IF(M36=O36,"△",IF(M36&gt;O36,"〇","×")))</f>
        <v>×</v>
      </c>
      <c r="O35" s="90" t="str">
        <f>CONCATENATE(N32,$A35)</f>
        <v>C4C1</v>
      </c>
      <c r="P35" s="89" t="str">
        <f>CONCATENATE($A35,Q32)</f>
        <v>C1C5</v>
      </c>
      <c r="Q35" s="10" t="str">
        <f>IF(P36="","",IF(P36=R36,"△",IF(P36&gt;R36,"〇","×")))</f>
        <v>×</v>
      </c>
      <c r="R35" s="90" t="str">
        <f>CONCATENATE(Q32,$A35)</f>
        <v>C5C1</v>
      </c>
      <c r="S35" s="89"/>
      <c r="T35" s="10"/>
      <c r="U35" s="90"/>
      <c r="V35" s="89"/>
      <c r="W35" s="10"/>
      <c r="X35" s="90"/>
      <c r="Y35" s="530">
        <f>COUNTIF($E35:$Q35,"〇")</f>
        <v>0</v>
      </c>
      <c r="Z35" s="520">
        <f>COUNTIF($E35:$Q35,"×")</f>
        <v>4</v>
      </c>
      <c r="AA35" s="520">
        <f>COUNTIF($E35:$Q35,"△")</f>
        <v>0</v>
      </c>
      <c r="AB35" s="520">
        <f>Y35*2+AA35</f>
        <v>0</v>
      </c>
      <c r="AC35" s="516">
        <f>IF(G36="","",D36+G36+M36+P36+J36)</f>
        <v>18</v>
      </c>
      <c r="AD35" s="512">
        <f>IF(AC35="","",AB35*100+AC35)</f>
        <v>18</v>
      </c>
      <c r="AE35" s="514">
        <f>IF(AC35="","",F36+I36+L36+O36+R36)</f>
        <v>35</v>
      </c>
      <c r="AF35" s="516">
        <f>IF(AD35="","",RANK(AD35,AD35:AD44,0))</f>
        <v>5</v>
      </c>
      <c r="AG35" s="551"/>
      <c r="AH35" s="117" t="str">
        <f>CONCATENATE(A33,AF35)</f>
        <v>C5</v>
      </c>
      <c r="AI35" s="118" t="str">
        <f>B35</f>
        <v>三馬パワフル</v>
      </c>
    </row>
    <row r="36" spans="1:34" ht="30" customHeight="1">
      <c r="A36" s="552"/>
      <c r="B36" s="524"/>
      <c r="C36" s="524"/>
      <c r="D36" s="546"/>
      <c r="E36" s="547"/>
      <c r="F36" s="548"/>
      <c r="G36" s="22">
        <f>VLOOKUP(G35,'対戦表'!$AG:$AH,2,0)</f>
        <v>4</v>
      </c>
      <c r="H36" s="6" t="s">
        <v>0</v>
      </c>
      <c r="I36" s="23">
        <f>VLOOKUP(I35,'対戦表'!$AG:$AH,2,0)</f>
        <v>9</v>
      </c>
      <c r="J36" s="22">
        <f>VLOOKUP(J35,'対戦表'!$AG:$AH,2,0)</f>
        <v>3</v>
      </c>
      <c r="K36" s="6" t="s">
        <v>0</v>
      </c>
      <c r="L36" s="23">
        <f>VLOOKUP(L35,'対戦表'!$AG:$AH,2,0)</f>
        <v>11</v>
      </c>
      <c r="M36" s="22">
        <f>VLOOKUP(M35,'対戦表'!$AG:$AH,2,0)</f>
        <v>6</v>
      </c>
      <c r="N36" s="6" t="s">
        <v>0</v>
      </c>
      <c r="O36" s="23">
        <f>VLOOKUP(O35,'対戦表'!$AG:$AH,2,0)</f>
        <v>8</v>
      </c>
      <c r="P36" s="22">
        <f>VLOOKUP(P35,'対戦表'!$AG:$AH,2,0)</f>
        <v>5</v>
      </c>
      <c r="Q36" s="6" t="s">
        <v>0</v>
      </c>
      <c r="R36" s="23">
        <f>VLOOKUP(R35,'対戦表'!$AG:$AH,2,0)</f>
        <v>7</v>
      </c>
      <c r="S36" s="5"/>
      <c r="T36" s="6"/>
      <c r="U36" s="7"/>
      <c r="V36" s="5"/>
      <c r="W36" s="6"/>
      <c r="X36" s="7"/>
      <c r="Y36" s="539"/>
      <c r="Z36" s="540"/>
      <c r="AA36" s="540"/>
      <c r="AB36" s="540"/>
      <c r="AC36" s="516"/>
      <c r="AD36" s="512"/>
      <c r="AE36" s="514"/>
      <c r="AF36" s="516"/>
      <c r="AG36" s="544"/>
      <c r="AH36" s="79"/>
    </row>
    <row r="37" spans="1:35" ht="30" customHeight="1">
      <c r="A37" s="522" t="str">
        <f>CONCATENATE(A33,2)</f>
        <v>C2</v>
      </c>
      <c r="B37" s="524" t="str">
        <f>VLOOKUP(A37,'チーム表'!C:D,2,FALSE)</f>
        <v>珠洲クラブ</v>
      </c>
      <c r="C37" s="524"/>
      <c r="D37" s="13"/>
      <c r="E37" s="10" t="str">
        <f>IF(D38="","",IF(D38=F38,"△",IF(D38&gt;F38,"〇","×")))</f>
        <v>〇</v>
      </c>
      <c r="F37" s="14"/>
      <c r="G37" s="526"/>
      <c r="H37" s="527"/>
      <c r="I37" s="545"/>
      <c r="J37" s="89" t="str">
        <f>CONCATENATE($A37,K32)</f>
        <v>C2C3</v>
      </c>
      <c r="K37" s="10" t="str">
        <f>IF(J38="","",IF(J38=L38,"△",IF(J38&gt;L38,"〇","×")))</f>
        <v>×</v>
      </c>
      <c r="L37" s="90" t="str">
        <f>CONCATENATE(K32,$A37)</f>
        <v>C3C2</v>
      </c>
      <c r="M37" s="89" t="str">
        <f>CONCATENATE($A37,N32)</f>
        <v>C2C4</v>
      </c>
      <c r="N37" s="10" t="str">
        <f>IF(M38="","",IF(M38=O38,"△",IF(M38&gt;O38,"〇","×")))</f>
        <v>〇</v>
      </c>
      <c r="O37" s="90" t="str">
        <f>CONCATENATE(N32,$A37)</f>
        <v>C4C2</v>
      </c>
      <c r="P37" s="89" t="str">
        <f>CONCATENATE($A37,Q32)</f>
        <v>C2C5</v>
      </c>
      <c r="Q37" s="10" t="str">
        <f>IF(P38="","",IF(P38=R38,"△",IF(P38&gt;R38,"〇","×")))</f>
        <v>×</v>
      </c>
      <c r="R37" s="90" t="str">
        <f>CONCATENATE(Q32,$A37)</f>
        <v>C5C2</v>
      </c>
      <c r="S37" s="89"/>
      <c r="T37" s="10"/>
      <c r="U37" s="90"/>
      <c r="V37" s="89"/>
      <c r="W37" s="10"/>
      <c r="X37" s="90"/>
      <c r="Y37" s="530">
        <f>COUNTIF($E37:$Q37,"〇")</f>
        <v>2</v>
      </c>
      <c r="Z37" s="520">
        <f>COUNTIF($E37:$Q37,"×")</f>
        <v>2</v>
      </c>
      <c r="AA37" s="520">
        <f>COUNTIF($E37:$Q37,"△")</f>
        <v>0</v>
      </c>
      <c r="AB37" s="520">
        <f>Y37*2+AA37</f>
        <v>4</v>
      </c>
      <c r="AC37" s="516">
        <f>IF(D38="","",D38+G38+M38+P38+J38)</f>
        <v>32</v>
      </c>
      <c r="AD37" s="512">
        <f>IF(AC37="","",AB37*100+AC37)</f>
        <v>432</v>
      </c>
      <c r="AE37" s="514">
        <f>IF(AC37="","",F38+I38+L38+O38+R38)</f>
        <v>21</v>
      </c>
      <c r="AF37" s="516">
        <f>IF(AD37="","",RANK(AD37,AD35:AD44,0))</f>
        <v>3</v>
      </c>
      <c r="AG37" s="551"/>
      <c r="AH37" s="117" t="str">
        <f>CONCATENATE(A33,AF37)</f>
        <v>C3</v>
      </c>
      <c r="AI37" s="118" t="str">
        <f>B37</f>
        <v>珠洲クラブ</v>
      </c>
    </row>
    <row r="38" spans="1:34" ht="30" customHeight="1">
      <c r="A38" s="552"/>
      <c r="B38" s="524"/>
      <c r="C38" s="524"/>
      <c r="D38" s="13">
        <f>IF(I36="","",I36)</f>
        <v>9</v>
      </c>
      <c r="E38" s="10" t="s">
        <v>0</v>
      </c>
      <c r="F38" s="14">
        <f>IF(G36="","",G36)</f>
        <v>4</v>
      </c>
      <c r="G38" s="546"/>
      <c r="H38" s="547"/>
      <c r="I38" s="548"/>
      <c r="J38" s="22">
        <f>VLOOKUP(J37,'対戦表'!$AG:$AH,2,0)</f>
        <v>6</v>
      </c>
      <c r="K38" s="6" t="s">
        <v>0</v>
      </c>
      <c r="L38" s="23">
        <f>VLOOKUP(L37,'対戦表'!$AG:$AH,2,0)</f>
        <v>8</v>
      </c>
      <c r="M38" s="22">
        <f>VLOOKUP(M37,'対戦表'!$AG:$AH,2,0)</f>
        <v>10</v>
      </c>
      <c r="N38" s="6" t="s">
        <v>0</v>
      </c>
      <c r="O38" s="23">
        <f>VLOOKUP(O37,'対戦表'!$AG:$AH,2,0)</f>
        <v>0</v>
      </c>
      <c r="P38" s="22">
        <f>VLOOKUP(P37,'対戦表'!$AG:$AH,2,0)</f>
        <v>7</v>
      </c>
      <c r="Q38" s="6" t="s">
        <v>0</v>
      </c>
      <c r="R38" s="23">
        <f>VLOOKUP(R37,'対戦表'!$AG:$AH,2,0)</f>
        <v>9</v>
      </c>
      <c r="S38" s="5"/>
      <c r="T38" s="6"/>
      <c r="U38" s="7"/>
      <c r="V38" s="5"/>
      <c r="W38" s="6"/>
      <c r="X38" s="7"/>
      <c r="Y38" s="539"/>
      <c r="Z38" s="540"/>
      <c r="AA38" s="540"/>
      <c r="AB38" s="540"/>
      <c r="AC38" s="516"/>
      <c r="AD38" s="512"/>
      <c r="AE38" s="514"/>
      <c r="AF38" s="516"/>
      <c r="AG38" s="544"/>
      <c r="AH38" s="79"/>
    </row>
    <row r="39" spans="1:35" ht="30" customHeight="1">
      <c r="A39" s="522" t="str">
        <f>CONCATENATE(A33,3)</f>
        <v>C3</v>
      </c>
      <c r="B39" s="524" t="str">
        <f>VLOOKUP(A39,'チーム表'!C:D,2,FALSE)</f>
        <v>山中SPARS</v>
      </c>
      <c r="C39" s="524"/>
      <c r="D39" s="8"/>
      <c r="E39" s="12" t="str">
        <f>IF(D40="","",IF(D40=F40,"△",IF(D40&gt;F40,"〇","×")))</f>
        <v>〇</v>
      </c>
      <c r="F39" s="9"/>
      <c r="G39" s="8"/>
      <c r="H39" s="12" t="str">
        <f>IF(G40="","",IF(G40=I40,"△",IF(G40&gt;I40,"〇","×")))</f>
        <v>〇</v>
      </c>
      <c r="I39" s="9"/>
      <c r="J39" s="526"/>
      <c r="K39" s="527"/>
      <c r="L39" s="545"/>
      <c r="M39" s="89" t="str">
        <f>CONCATENATE($A39,N32)</f>
        <v>C3C4</v>
      </c>
      <c r="N39" s="10" t="str">
        <f>IF(M40="","",IF(M40=O40,"△",IF(M40&gt;O40,"〇","×")))</f>
        <v>〇</v>
      </c>
      <c r="O39" s="90" t="str">
        <f>CONCATENATE(N32,$A39)</f>
        <v>C4C3</v>
      </c>
      <c r="P39" s="89" t="str">
        <f>CONCATENATE($A39,Q32)</f>
        <v>C3C5</v>
      </c>
      <c r="Q39" s="10" t="str">
        <f>IF(P40="","",IF(P40=R40,"△",IF(P40&gt;R40,"〇","×")))</f>
        <v>△</v>
      </c>
      <c r="R39" s="90" t="str">
        <f>CONCATENATE(Q32,$A39)</f>
        <v>C5C3</v>
      </c>
      <c r="S39" s="89"/>
      <c r="T39" s="10"/>
      <c r="U39" s="90"/>
      <c r="V39" s="89"/>
      <c r="W39" s="10"/>
      <c r="X39" s="90"/>
      <c r="Y39" s="530">
        <f>COUNTIF($E39:$Q39,"〇")</f>
        <v>3</v>
      </c>
      <c r="Z39" s="520">
        <f>COUNTIF($E39:$Q39,"×")</f>
        <v>0</v>
      </c>
      <c r="AA39" s="520">
        <f>COUNTIF($E39:$Q39,"△")</f>
        <v>1</v>
      </c>
      <c r="AB39" s="520">
        <f>Y39*2+AA39</f>
        <v>7</v>
      </c>
      <c r="AC39" s="516">
        <f>IF(G40="","",D40+G40+M40+P40+J40)</f>
        <v>34</v>
      </c>
      <c r="AD39" s="512">
        <f>IF(AC39="","",AB39*100+AC39)</f>
        <v>734</v>
      </c>
      <c r="AE39" s="514">
        <f>IF(AC39="","",F40+I40+L40+O40+R40)</f>
        <v>19</v>
      </c>
      <c r="AF39" s="516">
        <f>IF(AD39="","",RANK(AD39,AD35:AD44,0))</f>
        <v>1</v>
      </c>
      <c r="AG39" s="544"/>
      <c r="AH39" s="117" t="str">
        <f>CONCATENATE(A33,AF39)</f>
        <v>C1</v>
      </c>
      <c r="AI39" s="118" t="str">
        <f>B39</f>
        <v>山中SPARS</v>
      </c>
    </row>
    <row r="40" spans="1:34" ht="30" customHeight="1">
      <c r="A40" s="552"/>
      <c r="B40" s="524"/>
      <c r="C40" s="524"/>
      <c r="D40" s="5">
        <f>IF(L36="","",L36)</f>
        <v>11</v>
      </c>
      <c r="E40" s="6" t="s">
        <v>0</v>
      </c>
      <c r="F40" s="7">
        <f>IF(J36="","",J36)</f>
        <v>3</v>
      </c>
      <c r="G40" s="5">
        <f>IF(L38="","",L38)</f>
        <v>8</v>
      </c>
      <c r="H40" s="6" t="s">
        <v>0</v>
      </c>
      <c r="I40" s="7">
        <f>IF(J38="","",J38)</f>
        <v>6</v>
      </c>
      <c r="J40" s="546"/>
      <c r="K40" s="547"/>
      <c r="L40" s="548"/>
      <c r="M40" s="22">
        <f>VLOOKUP(M39,'対戦表'!$AG:$AH,2,0)</f>
        <v>8</v>
      </c>
      <c r="N40" s="6" t="s">
        <v>0</v>
      </c>
      <c r="O40" s="23">
        <f>VLOOKUP(O39,'対戦表'!$AG:$AH,2,0)</f>
        <v>3</v>
      </c>
      <c r="P40" s="22">
        <f>VLOOKUP(P39,'対戦表'!$AG:$AH,2,0)</f>
        <v>7</v>
      </c>
      <c r="Q40" s="6" t="s">
        <v>0</v>
      </c>
      <c r="R40" s="23">
        <f>VLOOKUP(R39,'対戦表'!$AG:$AH,2,0)</f>
        <v>7</v>
      </c>
      <c r="S40" s="5"/>
      <c r="T40" s="6"/>
      <c r="U40" s="7"/>
      <c r="V40" s="5"/>
      <c r="W40" s="6"/>
      <c r="X40" s="7"/>
      <c r="Y40" s="539"/>
      <c r="Z40" s="540"/>
      <c r="AA40" s="540"/>
      <c r="AB40" s="540"/>
      <c r="AC40" s="516"/>
      <c r="AD40" s="512"/>
      <c r="AE40" s="514"/>
      <c r="AF40" s="516"/>
      <c r="AG40" s="544"/>
      <c r="AH40" s="79"/>
    </row>
    <row r="41" spans="1:35" ht="30" customHeight="1">
      <c r="A41" s="522" t="str">
        <f>CONCATENATE(A33,4)</f>
        <v>C4</v>
      </c>
      <c r="B41" s="524" t="str">
        <f>VLOOKUP(A41,'チーム表'!C:D,2,FALSE)</f>
        <v>あさひスーパーファイターズ</v>
      </c>
      <c r="C41" s="524"/>
      <c r="D41" s="8"/>
      <c r="E41" s="12" t="str">
        <f>IF(D42="","",IF(D42=F42,"△",IF(D42&gt;F42,"〇","×")))</f>
        <v>〇</v>
      </c>
      <c r="F41" s="9"/>
      <c r="G41" s="8"/>
      <c r="H41" s="12" t="str">
        <f>IF(G42="","",IF(G42=I42,"△",IF(G42&gt;I42,"〇","×")))</f>
        <v>×</v>
      </c>
      <c r="I41" s="9"/>
      <c r="J41" s="8"/>
      <c r="K41" s="12" t="str">
        <f>IF(J42="","",IF(J42=L42,"△",IF(J42&gt;L42,"〇","×")))</f>
        <v>×</v>
      </c>
      <c r="L41" s="9"/>
      <c r="M41" s="526"/>
      <c r="N41" s="527"/>
      <c r="O41" s="527"/>
      <c r="P41" s="89" t="str">
        <f>CONCATENATE($A41,Q32)</f>
        <v>C4C5</v>
      </c>
      <c r="Q41" s="10" t="str">
        <f>IF(P42="","",IF(P42=R42,"△",IF(P42&gt;R42,"〇","×")))</f>
        <v>△</v>
      </c>
      <c r="R41" s="90" t="str">
        <f>CONCATENATE(Q32,$A41)</f>
        <v>C5C4</v>
      </c>
      <c r="S41" s="89"/>
      <c r="T41" s="10"/>
      <c r="U41" s="90"/>
      <c r="V41" s="89"/>
      <c r="W41" s="10"/>
      <c r="X41" s="90"/>
      <c r="Y41" s="530">
        <f>COUNTIF($E41:$Q41,"〇")</f>
        <v>1</v>
      </c>
      <c r="Z41" s="520">
        <f>COUNTIF($E41:$Q41,"×")</f>
        <v>2</v>
      </c>
      <c r="AA41" s="520">
        <f>COUNTIF($E41:$Q41,"△")</f>
        <v>1</v>
      </c>
      <c r="AB41" s="520">
        <f>Y41*2+AA41</f>
        <v>3</v>
      </c>
      <c r="AC41" s="516">
        <f>IF(G42="","",D42+G42+M42+P42+J42)</f>
        <v>20</v>
      </c>
      <c r="AD41" s="512">
        <f>IF(AC41="","",AB41*100+AC41)</f>
        <v>320</v>
      </c>
      <c r="AE41" s="514">
        <f>IF(AC41="","",F42+I42+L42+O42+R42)</f>
        <v>33</v>
      </c>
      <c r="AF41" s="516">
        <f>IF(AD41="","",RANK(AD41,AD35:AD44,0))</f>
        <v>4</v>
      </c>
      <c r="AG41" s="518"/>
      <c r="AH41" s="117" t="str">
        <f>CONCATENATE(A33,AF41)</f>
        <v>C4</v>
      </c>
      <c r="AI41" s="118" t="str">
        <f>B41</f>
        <v>あさひスーパーファイターズ</v>
      </c>
    </row>
    <row r="42" spans="1:34" ht="30" customHeight="1">
      <c r="A42" s="552"/>
      <c r="B42" s="541"/>
      <c r="C42" s="541"/>
      <c r="D42" s="13">
        <f>IF(O36="","",O36)</f>
        <v>8</v>
      </c>
      <c r="E42" s="10" t="s">
        <v>0</v>
      </c>
      <c r="F42" s="14">
        <f>IF(M36="","",M36)</f>
        <v>6</v>
      </c>
      <c r="G42" s="13">
        <f>IF(O38="","",O38)</f>
        <v>0</v>
      </c>
      <c r="H42" s="10" t="s">
        <v>0</v>
      </c>
      <c r="I42" s="14">
        <f>IF(M38="","",M38)</f>
        <v>10</v>
      </c>
      <c r="J42" s="13">
        <f>IF(O40="","",O40)</f>
        <v>3</v>
      </c>
      <c r="K42" s="10" t="s">
        <v>0</v>
      </c>
      <c r="L42" s="14">
        <f>IF(M40="","",M40)</f>
        <v>8</v>
      </c>
      <c r="M42" s="542"/>
      <c r="N42" s="543"/>
      <c r="O42" s="543"/>
      <c r="P42" s="22">
        <f>VLOOKUP(P41,'対戦表'!$AG:$AH,2,0)</f>
        <v>9</v>
      </c>
      <c r="Q42" s="6" t="s">
        <v>0</v>
      </c>
      <c r="R42" s="23">
        <f>VLOOKUP(R41,'対戦表'!$AG:$AH,2,0)</f>
        <v>9</v>
      </c>
      <c r="S42" s="5"/>
      <c r="T42" s="6"/>
      <c r="U42" s="7"/>
      <c r="V42" s="5"/>
      <c r="W42" s="6"/>
      <c r="X42" s="7"/>
      <c r="Y42" s="539"/>
      <c r="Z42" s="540"/>
      <c r="AA42" s="540"/>
      <c r="AB42" s="540"/>
      <c r="AC42" s="516"/>
      <c r="AD42" s="512"/>
      <c r="AE42" s="514"/>
      <c r="AF42" s="516"/>
      <c r="AG42" s="532"/>
      <c r="AH42" s="79"/>
    </row>
    <row r="43" spans="1:35" ht="30" customHeight="1">
      <c r="A43" s="522" t="str">
        <f>CONCATENATE(A33,5)</f>
        <v>C5</v>
      </c>
      <c r="B43" s="524" t="str">
        <f>VLOOKUP(A43,'チーム表'!C:D,2,FALSE)</f>
        <v>松任の大魔陣</v>
      </c>
      <c r="C43" s="524"/>
      <c r="D43" s="8"/>
      <c r="E43" s="12" t="str">
        <f>IF(D44="","",IF(D44=F44,"△",IF(D44&gt;F44,"〇","×")))</f>
        <v>〇</v>
      </c>
      <c r="F43" s="9"/>
      <c r="G43" s="8"/>
      <c r="H43" s="12" t="str">
        <f>IF(G44="","",IF(G44=I44,"△",IF(G44&gt;I44,"〇","×")))</f>
        <v>〇</v>
      </c>
      <c r="I43" s="9"/>
      <c r="J43" s="8"/>
      <c r="K43" s="12" t="str">
        <f>IF(J44="","",IF(J44=L44,"△",IF(J44&gt;L44,"〇","×")))</f>
        <v>△</v>
      </c>
      <c r="L43" s="9"/>
      <c r="M43" s="8"/>
      <c r="N43" s="12" t="str">
        <f>IF(M44="","",IF(M44=O44,"△",IF(M44&gt;O44,"〇","×")))</f>
        <v>△</v>
      </c>
      <c r="O43" s="9"/>
      <c r="P43" s="526">
        <f>IF(P44="","",IF(P44=R44,"△",IF(P44&gt;R44,"〇","×")))</f>
      </c>
      <c r="Q43" s="527"/>
      <c r="R43" s="545"/>
      <c r="S43" s="89"/>
      <c r="T43" s="10"/>
      <c r="U43" s="90"/>
      <c r="V43" s="89"/>
      <c r="W43" s="10"/>
      <c r="X43" s="90"/>
      <c r="Y43" s="530">
        <f>COUNTIF($E43:$Q43,"〇")</f>
        <v>2</v>
      </c>
      <c r="Z43" s="520">
        <f>COUNTIF($E43:$Q43,"×")</f>
        <v>0</v>
      </c>
      <c r="AA43" s="520">
        <f>COUNTIF($E43:$Q43,"△")</f>
        <v>2</v>
      </c>
      <c r="AB43" s="520">
        <f>Y43*2+AA43</f>
        <v>6</v>
      </c>
      <c r="AC43" s="516">
        <f>IF(G44="","",D44+G44+M44+P44+J44)</f>
        <v>32</v>
      </c>
      <c r="AD43" s="512">
        <f>IF(AC43="","",AB43*100+AC43)</f>
        <v>632</v>
      </c>
      <c r="AE43" s="514">
        <f>IF(AC43="","",F44+I44+L44+O44+R44)</f>
        <v>28</v>
      </c>
      <c r="AF43" s="516">
        <f>IF(AD43="","",RANK(AD43,AD35:AD44,0))</f>
        <v>2</v>
      </c>
      <c r="AG43" s="551"/>
      <c r="AH43" s="117" t="str">
        <f>CONCATENATE(A33,AF43)</f>
        <v>C2</v>
      </c>
      <c r="AI43" s="118" t="str">
        <f>B43</f>
        <v>松任の大魔陣</v>
      </c>
    </row>
    <row r="44" spans="1:34" ht="30" customHeight="1" thickBot="1">
      <c r="A44" s="523"/>
      <c r="B44" s="525"/>
      <c r="C44" s="525"/>
      <c r="D44" s="15">
        <f>IF($R36="","",$R36)</f>
        <v>7</v>
      </c>
      <c r="E44" s="16" t="s">
        <v>0</v>
      </c>
      <c r="F44" s="17">
        <f>IF($P36="","",$P36)</f>
        <v>5</v>
      </c>
      <c r="G44" s="15">
        <f>IF($R38="","",$R38)</f>
        <v>9</v>
      </c>
      <c r="H44" s="16" t="s">
        <v>0</v>
      </c>
      <c r="I44" s="17">
        <f>IF($P38="","",$P38)</f>
        <v>7</v>
      </c>
      <c r="J44" s="15">
        <f>IF($R40="","",$R40)</f>
        <v>7</v>
      </c>
      <c r="K44" s="16" t="s">
        <v>0</v>
      </c>
      <c r="L44" s="17">
        <f>IF($P40="","",$P40)</f>
        <v>7</v>
      </c>
      <c r="M44" s="15">
        <f>IF($R42="","",$R42)</f>
        <v>9</v>
      </c>
      <c r="N44" s="16" t="s">
        <v>0</v>
      </c>
      <c r="O44" s="17">
        <f>IF($P42="","",$P42)</f>
        <v>9</v>
      </c>
      <c r="P44" s="528"/>
      <c r="Q44" s="529"/>
      <c r="R44" s="560"/>
      <c r="S44" s="15"/>
      <c r="T44" s="16"/>
      <c r="U44" s="17"/>
      <c r="V44" s="15"/>
      <c r="W44" s="16"/>
      <c r="X44" s="17"/>
      <c r="Y44" s="531"/>
      <c r="Z44" s="521"/>
      <c r="AA44" s="521"/>
      <c r="AB44" s="521"/>
      <c r="AC44" s="517"/>
      <c r="AD44" s="513"/>
      <c r="AE44" s="515"/>
      <c r="AF44" s="517"/>
      <c r="AG44" s="559"/>
      <c r="AH44" s="79"/>
    </row>
    <row r="45" ht="126" customHeight="1"/>
    <row r="46" spans="1:34" ht="30" customHeight="1" thickBot="1">
      <c r="A46" s="4"/>
      <c r="B46" s="3"/>
      <c r="C46" s="3"/>
      <c r="D46" s="4"/>
      <c r="E46" s="4" t="str">
        <f>CONCATENATE(A47,"1")</f>
        <v>D1</v>
      </c>
      <c r="F46" s="4"/>
      <c r="G46" s="4"/>
      <c r="H46" s="4" t="str">
        <f>CONCATENATE(A47,"2")</f>
        <v>D2</v>
      </c>
      <c r="I46" s="4"/>
      <c r="J46" s="4"/>
      <c r="K46" s="4" t="str">
        <f>CONCATENATE(A47,"3")</f>
        <v>D3</v>
      </c>
      <c r="L46" s="4"/>
      <c r="M46" s="4"/>
      <c r="N46" s="4" t="str">
        <f>CONCATENATE(A47,"4")</f>
        <v>D4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30" customHeight="1">
      <c r="A47" s="568" t="s">
        <v>80</v>
      </c>
      <c r="B47" s="570" t="s">
        <v>60</v>
      </c>
      <c r="C47" s="570"/>
      <c r="D47" s="533" t="str">
        <f>B49</f>
        <v>鵜川ミラクルフェニックス</v>
      </c>
      <c r="E47" s="534"/>
      <c r="F47" s="535"/>
      <c r="G47" s="533" t="str">
        <f>B51</f>
        <v>千坂ドッジファイヤーズ</v>
      </c>
      <c r="H47" s="534"/>
      <c r="I47" s="535"/>
      <c r="J47" s="533" t="str">
        <f>B53</f>
        <v>呉羽ドッジボールクラブ</v>
      </c>
      <c r="K47" s="534"/>
      <c r="L47" s="535"/>
      <c r="M47" s="533" t="str">
        <f>B55</f>
        <v>鞍月アタッカーズ</v>
      </c>
      <c r="N47" s="534"/>
      <c r="O47" s="535"/>
      <c r="P47" s="533"/>
      <c r="Q47" s="534"/>
      <c r="R47" s="535"/>
      <c r="S47" s="533"/>
      <c r="T47" s="534"/>
      <c r="U47" s="535"/>
      <c r="V47" s="533"/>
      <c r="W47" s="534"/>
      <c r="X47" s="534"/>
      <c r="Y47" s="563" t="s">
        <v>28</v>
      </c>
      <c r="Z47" s="553" t="s">
        <v>29</v>
      </c>
      <c r="AA47" s="553" t="s">
        <v>30</v>
      </c>
      <c r="AB47" s="555" t="s">
        <v>31</v>
      </c>
      <c r="AC47" s="557" t="s">
        <v>32</v>
      </c>
      <c r="AD47" s="565" t="s">
        <v>35</v>
      </c>
      <c r="AE47" s="549" t="s">
        <v>33</v>
      </c>
      <c r="AF47" s="557" t="s">
        <v>34</v>
      </c>
      <c r="AG47" s="561" t="s">
        <v>27</v>
      </c>
      <c r="AH47" s="4"/>
    </row>
    <row r="48" spans="1:34" ht="30" customHeight="1">
      <c r="A48" s="569"/>
      <c r="B48" s="571"/>
      <c r="C48" s="571"/>
      <c r="D48" s="536"/>
      <c r="E48" s="537"/>
      <c r="F48" s="538"/>
      <c r="G48" s="536"/>
      <c r="H48" s="537"/>
      <c r="I48" s="538"/>
      <c r="J48" s="536"/>
      <c r="K48" s="537"/>
      <c r="L48" s="538"/>
      <c r="M48" s="536"/>
      <c r="N48" s="537"/>
      <c r="O48" s="538"/>
      <c r="P48" s="536"/>
      <c r="Q48" s="537"/>
      <c r="R48" s="538"/>
      <c r="S48" s="536"/>
      <c r="T48" s="537"/>
      <c r="U48" s="538"/>
      <c r="V48" s="536"/>
      <c r="W48" s="537"/>
      <c r="X48" s="537"/>
      <c r="Y48" s="564"/>
      <c r="Z48" s="554"/>
      <c r="AA48" s="554"/>
      <c r="AB48" s="556"/>
      <c r="AC48" s="558"/>
      <c r="AD48" s="566"/>
      <c r="AE48" s="550"/>
      <c r="AF48" s="558"/>
      <c r="AG48" s="562"/>
      <c r="AH48" s="4"/>
    </row>
    <row r="49" spans="1:35" ht="30" customHeight="1">
      <c r="A49" s="522" t="str">
        <f>CONCATENATE(A47,1)</f>
        <v>D1</v>
      </c>
      <c r="B49" s="524" t="str">
        <f>VLOOKUP(A49,'チーム表'!C:D,2,FALSE)</f>
        <v>鵜川ミラクルフェニックス</v>
      </c>
      <c r="C49" s="524"/>
      <c r="D49" s="526"/>
      <c r="E49" s="527"/>
      <c r="F49" s="545"/>
      <c r="G49" s="89" t="str">
        <f>CONCATENATE($A49,H46)</f>
        <v>D1D2</v>
      </c>
      <c r="H49" s="10" t="str">
        <f>IF(G50="","",IF(G50=I50,"△",IF(G50&gt;I50,"〇","×")))</f>
        <v>×</v>
      </c>
      <c r="I49" s="90" t="str">
        <f>CONCATENATE(H46,$A49)</f>
        <v>D2D1</v>
      </c>
      <c r="J49" s="89" t="str">
        <f>CONCATENATE($A49,K46)</f>
        <v>D1D3</v>
      </c>
      <c r="K49" s="10" t="str">
        <f>IF(J50="","",IF(J50=L50,"△",IF(J50&gt;L50,"〇","×")))</f>
        <v>△</v>
      </c>
      <c r="L49" s="90" t="str">
        <f>CONCATENATE(K46,$A49)</f>
        <v>D3D1</v>
      </c>
      <c r="M49" s="89" t="str">
        <f>CONCATENATE($A49,N46)</f>
        <v>D1D4</v>
      </c>
      <c r="N49" s="10" t="str">
        <f>IF(M50="","",IF(M50=O50,"△",IF(M50&gt;O50,"〇","×")))</f>
        <v>×</v>
      </c>
      <c r="O49" s="90" t="str">
        <f>CONCATENATE(N46,$A49)</f>
        <v>D4D1</v>
      </c>
      <c r="P49" s="89"/>
      <c r="Q49" s="10"/>
      <c r="R49" s="90"/>
      <c r="S49" s="89"/>
      <c r="T49" s="10"/>
      <c r="U49" s="90"/>
      <c r="V49" s="89"/>
      <c r="W49" s="10"/>
      <c r="X49" s="90"/>
      <c r="Y49" s="530">
        <f>COUNTIF($E49:$N49,"〇")</f>
        <v>0</v>
      </c>
      <c r="Z49" s="520">
        <f>COUNTIF($E49:$N49,"×")</f>
        <v>2</v>
      </c>
      <c r="AA49" s="520">
        <f>COUNTIF($E49:$N49,"△")</f>
        <v>1</v>
      </c>
      <c r="AB49" s="520">
        <f>Y49*2+AA49</f>
        <v>1</v>
      </c>
      <c r="AC49" s="516">
        <f>IF(G50="","",D50+G50+M50+J50)</f>
        <v>15</v>
      </c>
      <c r="AD49" s="512">
        <f>IF(AC49="","",AB49*100+AC49)</f>
        <v>115</v>
      </c>
      <c r="AE49" s="514">
        <f>IF(AC49="","",F50+I50+L50+O50)</f>
        <v>24</v>
      </c>
      <c r="AF49" s="516">
        <f>IF(AD49="","",RANK(AD49,AD49:AD56,0))</f>
        <v>4</v>
      </c>
      <c r="AG49" s="551"/>
      <c r="AH49" s="117" t="str">
        <f>CONCATENATE(A47,AF49)</f>
        <v>D4</v>
      </c>
      <c r="AI49" s="118" t="str">
        <f>B49</f>
        <v>鵜川ミラクルフェニックス</v>
      </c>
    </row>
    <row r="50" spans="1:34" ht="30" customHeight="1">
      <c r="A50" s="552"/>
      <c r="B50" s="524"/>
      <c r="C50" s="524"/>
      <c r="D50" s="546"/>
      <c r="E50" s="547"/>
      <c r="F50" s="548"/>
      <c r="G50" s="22">
        <f>VLOOKUP(G49,'対戦表'!$AG:$AH,2,0)</f>
        <v>8</v>
      </c>
      <c r="H50" s="6" t="s">
        <v>0</v>
      </c>
      <c r="I50" s="23">
        <f>VLOOKUP(I49,'対戦表'!$AG:$AH,2,0)</f>
        <v>9</v>
      </c>
      <c r="J50" s="22">
        <f>VLOOKUP(J49,'対戦表'!$AG:$AH,2,0)</f>
        <v>6</v>
      </c>
      <c r="K50" s="6" t="s">
        <v>0</v>
      </c>
      <c r="L50" s="23">
        <f>VLOOKUP(L49,'対戦表'!$AG:$AH,2,0)</f>
        <v>6</v>
      </c>
      <c r="M50" s="22">
        <f>VLOOKUP(M49,'対戦表'!$AG:$AH,2,0)</f>
        <v>1</v>
      </c>
      <c r="N50" s="6" t="s">
        <v>0</v>
      </c>
      <c r="O50" s="23">
        <f>VLOOKUP(O49,'対戦表'!$AG:$AH,2,0)</f>
        <v>9</v>
      </c>
      <c r="P50" s="5"/>
      <c r="Q50" s="6"/>
      <c r="R50" s="7"/>
      <c r="S50" s="5"/>
      <c r="T50" s="6"/>
      <c r="U50" s="7"/>
      <c r="V50" s="5"/>
      <c r="W50" s="6"/>
      <c r="X50" s="7"/>
      <c r="Y50" s="539"/>
      <c r="Z50" s="540"/>
      <c r="AA50" s="540"/>
      <c r="AB50" s="540"/>
      <c r="AC50" s="516"/>
      <c r="AD50" s="512"/>
      <c r="AE50" s="514"/>
      <c r="AF50" s="516"/>
      <c r="AG50" s="544"/>
      <c r="AH50" s="79"/>
    </row>
    <row r="51" spans="1:35" ht="30" customHeight="1">
      <c r="A51" s="522" t="str">
        <f>CONCATENATE(A47,2)</f>
        <v>D2</v>
      </c>
      <c r="B51" s="524" t="str">
        <f>VLOOKUP(A51,'チーム表'!C:D,2,FALSE)</f>
        <v>千坂ドッジファイヤーズ</v>
      </c>
      <c r="C51" s="524"/>
      <c r="D51" s="13"/>
      <c r="E51" s="10" t="str">
        <f>IF(D52="","",IF(D52=F52,"△",IF(D52&gt;F52,"〇","×")))</f>
        <v>〇</v>
      </c>
      <c r="F51" s="14"/>
      <c r="G51" s="526"/>
      <c r="H51" s="527"/>
      <c r="I51" s="545"/>
      <c r="J51" s="89" t="str">
        <f>CONCATENATE($A51,K46)</f>
        <v>D2D3</v>
      </c>
      <c r="K51" s="10" t="str">
        <f>IF(J52="","",IF(J52=L52,"△",IF(J52&gt;L52,"〇","×")))</f>
        <v>〇</v>
      </c>
      <c r="L51" s="90" t="str">
        <f>CONCATENATE(K46,$A51)</f>
        <v>D3D2</v>
      </c>
      <c r="M51" s="89" t="str">
        <f>CONCATENATE($A51,N46)</f>
        <v>D2D4</v>
      </c>
      <c r="N51" s="10" t="str">
        <f>IF(M52="","",IF(M52=O52,"△",IF(M52&gt;O52,"〇","×")))</f>
        <v>△</v>
      </c>
      <c r="O51" s="90" t="str">
        <f>CONCATENATE(N46,$A51)</f>
        <v>D4D2</v>
      </c>
      <c r="P51" s="89"/>
      <c r="Q51" s="10"/>
      <c r="R51" s="90"/>
      <c r="S51" s="89"/>
      <c r="T51" s="10"/>
      <c r="U51" s="90"/>
      <c r="V51" s="89"/>
      <c r="W51" s="10"/>
      <c r="X51" s="90"/>
      <c r="Y51" s="530">
        <f>COUNTIF($E51:$N51,"〇")</f>
        <v>2</v>
      </c>
      <c r="Z51" s="520">
        <f>COUNTIF($E51:$N51,"×")</f>
        <v>0</v>
      </c>
      <c r="AA51" s="520">
        <f>COUNTIF($E51:$N51,"△")</f>
        <v>1</v>
      </c>
      <c r="AB51" s="520">
        <f>Y51*2+AA51</f>
        <v>5</v>
      </c>
      <c r="AC51" s="516">
        <f>IF(D52="","",D52+G52+M52+J52)</f>
        <v>25</v>
      </c>
      <c r="AD51" s="512">
        <f>IF(AC51="","",AB51*100+AC51)</f>
        <v>525</v>
      </c>
      <c r="AE51" s="514">
        <f>IF(AC51="","",F52+I52+L52+O52)</f>
        <v>19</v>
      </c>
      <c r="AF51" s="516">
        <f>IF(AD51="","",RANK(AD51,AD49:AD56,0))</f>
        <v>1</v>
      </c>
      <c r="AG51" s="551"/>
      <c r="AH51" s="117" t="str">
        <f>CONCATENATE(A47,AF51)</f>
        <v>D1</v>
      </c>
      <c r="AI51" s="118" t="str">
        <f>B51</f>
        <v>千坂ドッジファイヤーズ</v>
      </c>
    </row>
    <row r="52" spans="1:34" ht="30" customHeight="1">
      <c r="A52" s="552"/>
      <c r="B52" s="524"/>
      <c r="C52" s="524"/>
      <c r="D52" s="13">
        <f>IF(I50="","",I50)</f>
        <v>9</v>
      </c>
      <c r="E52" s="10" t="s">
        <v>0</v>
      </c>
      <c r="F52" s="14">
        <f>IF(G50="","",G50)</f>
        <v>8</v>
      </c>
      <c r="G52" s="546"/>
      <c r="H52" s="547"/>
      <c r="I52" s="548"/>
      <c r="J52" s="22">
        <f>VLOOKUP(J51,'対戦表'!$AG:$AH,2,0)</f>
        <v>9</v>
      </c>
      <c r="K52" s="6" t="s">
        <v>0</v>
      </c>
      <c r="L52" s="23">
        <f>VLOOKUP(L51,'対戦表'!$AG:$AH,2,0)</f>
        <v>4</v>
      </c>
      <c r="M52" s="22">
        <f>VLOOKUP(M51,'対戦表'!$AG:$AH,2,0)</f>
        <v>7</v>
      </c>
      <c r="N52" s="6" t="s">
        <v>0</v>
      </c>
      <c r="O52" s="23">
        <f>VLOOKUP(O51,'対戦表'!$AG:$AH,2,0)</f>
        <v>7</v>
      </c>
      <c r="P52" s="5"/>
      <c r="Q52" s="6"/>
      <c r="R52" s="7"/>
      <c r="S52" s="5"/>
      <c r="T52" s="6"/>
      <c r="U52" s="7"/>
      <c r="V52" s="5"/>
      <c r="W52" s="6"/>
      <c r="X52" s="7"/>
      <c r="Y52" s="539"/>
      <c r="Z52" s="540"/>
      <c r="AA52" s="540"/>
      <c r="AB52" s="540"/>
      <c r="AC52" s="516"/>
      <c r="AD52" s="512"/>
      <c r="AE52" s="514"/>
      <c r="AF52" s="516"/>
      <c r="AG52" s="544"/>
      <c r="AH52" s="79"/>
    </row>
    <row r="53" spans="1:35" ht="30" customHeight="1">
      <c r="A53" s="522" t="str">
        <f>CONCATENATE(A47,3)</f>
        <v>D3</v>
      </c>
      <c r="B53" s="524" t="str">
        <f>VLOOKUP(A53,'チーム表'!C:D,2,FALSE)</f>
        <v>呉羽ドッジボールクラブ</v>
      </c>
      <c r="C53" s="524"/>
      <c r="D53" s="8"/>
      <c r="E53" s="12" t="str">
        <f>IF(D54="","",IF(D54=F54,"△",IF(D54&gt;F54,"〇","×")))</f>
        <v>△</v>
      </c>
      <c r="F53" s="9"/>
      <c r="G53" s="8"/>
      <c r="H53" s="12" t="str">
        <f>IF(G54="","",IF(G54=I54,"△",IF(G54&gt;I54,"〇","×")))</f>
        <v>×</v>
      </c>
      <c r="I53" s="9"/>
      <c r="J53" s="526"/>
      <c r="K53" s="527"/>
      <c r="L53" s="545"/>
      <c r="M53" s="89" t="str">
        <f>CONCATENATE($A53,N46)</f>
        <v>D3D4</v>
      </c>
      <c r="N53" s="10" t="str">
        <f>IF(M54="","",IF(M54=O54,"△",IF(M54&gt;O54,"〇","×")))</f>
        <v>×</v>
      </c>
      <c r="O53" s="90" t="str">
        <f>CONCATENATE(N46,$A53)</f>
        <v>D4D3</v>
      </c>
      <c r="P53" s="89"/>
      <c r="Q53" s="10"/>
      <c r="R53" s="90"/>
      <c r="S53" s="89"/>
      <c r="T53" s="10"/>
      <c r="U53" s="90"/>
      <c r="V53" s="89"/>
      <c r="W53" s="10"/>
      <c r="X53" s="90"/>
      <c r="Y53" s="530">
        <f>COUNTIF($E53:$N53,"〇")</f>
        <v>0</v>
      </c>
      <c r="Z53" s="520">
        <f>COUNTIF($E53:$N53,"×")</f>
        <v>2</v>
      </c>
      <c r="AA53" s="520">
        <f>COUNTIF($E53:$N53,"△")</f>
        <v>1</v>
      </c>
      <c r="AB53" s="520">
        <f>Y53*2+AA53</f>
        <v>1</v>
      </c>
      <c r="AC53" s="516">
        <f>IF(G54="","",D54+G54+M54+J54)</f>
        <v>16</v>
      </c>
      <c r="AD53" s="512">
        <f>IF(AC53="","",AB53*100+AC53)</f>
        <v>116</v>
      </c>
      <c r="AE53" s="514">
        <f>IF(AC53="","",F54+I54+L54+O54)</f>
        <v>23</v>
      </c>
      <c r="AF53" s="516">
        <f>IF(AD53="","",RANK(AD53,AD49:AD56,0))</f>
        <v>3</v>
      </c>
      <c r="AG53" s="544"/>
      <c r="AH53" s="117" t="str">
        <f>CONCATENATE(A47,AF53)</f>
        <v>D3</v>
      </c>
      <c r="AI53" s="118" t="str">
        <f>B53</f>
        <v>呉羽ドッジボールクラブ</v>
      </c>
    </row>
    <row r="54" spans="1:34" ht="30" customHeight="1">
      <c r="A54" s="552"/>
      <c r="B54" s="524"/>
      <c r="C54" s="524"/>
      <c r="D54" s="5">
        <f>IF(L50="","",L50)</f>
        <v>6</v>
      </c>
      <c r="E54" s="6" t="s">
        <v>0</v>
      </c>
      <c r="F54" s="7">
        <f>IF(J50="","",J50)</f>
        <v>6</v>
      </c>
      <c r="G54" s="5">
        <f>IF(L52="","",L52)</f>
        <v>4</v>
      </c>
      <c r="H54" s="6" t="s">
        <v>0</v>
      </c>
      <c r="I54" s="7">
        <f>IF(J52="","",J52)</f>
        <v>9</v>
      </c>
      <c r="J54" s="546"/>
      <c r="K54" s="547"/>
      <c r="L54" s="548"/>
      <c r="M54" s="22">
        <f>VLOOKUP(M53,'対戦表'!$AG:$AH,2,0)</f>
        <v>6</v>
      </c>
      <c r="N54" s="6" t="s">
        <v>0</v>
      </c>
      <c r="O54" s="23">
        <f>VLOOKUP(O53,'対戦表'!$AG:$AH,2,0)</f>
        <v>8</v>
      </c>
      <c r="P54" s="5"/>
      <c r="Q54" s="6"/>
      <c r="R54" s="7"/>
      <c r="S54" s="5"/>
      <c r="T54" s="6"/>
      <c r="U54" s="7"/>
      <c r="V54" s="5"/>
      <c r="W54" s="6"/>
      <c r="X54" s="7"/>
      <c r="Y54" s="539"/>
      <c r="Z54" s="540"/>
      <c r="AA54" s="540"/>
      <c r="AB54" s="540"/>
      <c r="AC54" s="516"/>
      <c r="AD54" s="512"/>
      <c r="AE54" s="514"/>
      <c r="AF54" s="516"/>
      <c r="AG54" s="544"/>
      <c r="AH54" s="79"/>
    </row>
    <row r="55" spans="1:35" ht="30" customHeight="1">
      <c r="A55" s="522" t="str">
        <f>CONCATENATE(A47,4)</f>
        <v>D4</v>
      </c>
      <c r="B55" s="524" t="str">
        <f>VLOOKUP(A55,'チーム表'!C:D,2,FALSE)</f>
        <v>鞍月アタッカーズ</v>
      </c>
      <c r="C55" s="524"/>
      <c r="D55" s="8"/>
      <c r="E55" s="12" t="str">
        <f>IF(D56="","",IF(D56=F56,"△",IF(D56&gt;F56,"〇","×")))</f>
        <v>〇</v>
      </c>
      <c r="F55" s="9"/>
      <c r="G55" s="8"/>
      <c r="H55" s="12" t="str">
        <f>IF(G56="","",IF(G56=I56,"△",IF(G56&gt;I56,"〇","×")))</f>
        <v>△</v>
      </c>
      <c r="I55" s="9"/>
      <c r="J55" s="8"/>
      <c r="K55" s="12" t="str">
        <f>IF(J56="","",IF(J56=L56,"△",IF(J56&gt;L56,"〇","×")))</f>
        <v>〇</v>
      </c>
      <c r="L55" s="9"/>
      <c r="M55" s="526"/>
      <c r="N55" s="527"/>
      <c r="O55" s="527"/>
      <c r="P55" s="89"/>
      <c r="Q55" s="10"/>
      <c r="R55" s="90"/>
      <c r="S55" s="89"/>
      <c r="T55" s="10"/>
      <c r="U55" s="90"/>
      <c r="V55" s="89"/>
      <c r="W55" s="10"/>
      <c r="X55" s="90"/>
      <c r="Y55" s="530">
        <f>COUNTIF($E55:$N55,"〇")</f>
        <v>2</v>
      </c>
      <c r="Z55" s="520">
        <f>COUNTIF($E55:$N55,"×")</f>
        <v>0</v>
      </c>
      <c r="AA55" s="520">
        <f>COUNTIF($E55:$N55,"△")</f>
        <v>1</v>
      </c>
      <c r="AB55" s="520">
        <f>Y55*2+AA55</f>
        <v>5</v>
      </c>
      <c r="AC55" s="516">
        <f>IF(G56="","",D56+G56+M56+J56)</f>
        <v>24</v>
      </c>
      <c r="AD55" s="512">
        <f>IF(AC55="","",AB55*100+AC55)</f>
        <v>524</v>
      </c>
      <c r="AE55" s="514">
        <f>IF(AC55="","",F56+I56+L56+O56)</f>
        <v>14</v>
      </c>
      <c r="AF55" s="516">
        <f>IF(AD55="","",RANK(AD55,AD49:AD56,0))</f>
        <v>2</v>
      </c>
      <c r="AG55" s="518"/>
      <c r="AH55" s="117" t="str">
        <f>CONCATENATE(A47,AF55)</f>
        <v>D2</v>
      </c>
      <c r="AI55" s="118" t="str">
        <f>B55</f>
        <v>鞍月アタッカーズ</v>
      </c>
    </row>
    <row r="56" spans="1:34" ht="30" customHeight="1" thickBot="1">
      <c r="A56" s="523"/>
      <c r="B56" s="525"/>
      <c r="C56" s="525"/>
      <c r="D56" s="15">
        <f>IF(O50="","",O50)</f>
        <v>9</v>
      </c>
      <c r="E56" s="16" t="s">
        <v>0</v>
      </c>
      <c r="F56" s="17">
        <f>IF(M50="","",M50)</f>
        <v>1</v>
      </c>
      <c r="G56" s="15">
        <f>IF(O52="","",O52)</f>
        <v>7</v>
      </c>
      <c r="H56" s="16" t="s">
        <v>0</v>
      </c>
      <c r="I56" s="17">
        <f>IF(M52="","",M52)</f>
        <v>7</v>
      </c>
      <c r="J56" s="15">
        <f>IF(O54="","",O54)</f>
        <v>8</v>
      </c>
      <c r="K56" s="16" t="s">
        <v>0</v>
      </c>
      <c r="L56" s="17">
        <f>IF(M54="","",M54)</f>
        <v>6</v>
      </c>
      <c r="M56" s="528"/>
      <c r="N56" s="529"/>
      <c r="O56" s="529"/>
      <c r="P56" s="15"/>
      <c r="Q56" s="16"/>
      <c r="R56" s="17"/>
      <c r="S56" s="15"/>
      <c r="T56" s="16"/>
      <c r="U56" s="17"/>
      <c r="V56" s="15"/>
      <c r="W56" s="16"/>
      <c r="X56" s="17"/>
      <c r="Y56" s="531"/>
      <c r="Z56" s="521"/>
      <c r="AA56" s="521"/>
      <c r="AB56" s="521"/>
      <c r="AC56" s="517"/>
      <c r="AD56" s="513"/>
      <c r="AE56" s="515"/>
      <c r="AF56" s="517"/>
      <c r="AG56" s="519"/>
      <c r="AH56" s="79"/>
    </row>
    <row r="57" spans="2:3" ht="30" customHeight="1">
      <c r="B57" s="393" t="s">
        <v>265</v>
      </c>
      <c r="C57" s="394"/>
    </row>
    <row r="58" spans="1:34" ht="30" customHeight="1" thickBot="1">
      <c r="A58" s="4"/>
      <c r="B58" s="3"/>
      <c r="C58" s="3"/>
      <c r="D58" s="4"/>
      <c r="E58" s="4" t="str">
        <f>CONCATENATE(A59,"1")</f>
        <v>E1</v>
      </c>
      <c r="F58" s="4"/>
      <c r="G58" s="4"/>
      <c r="H58" s="4" t="str">
        <f>CONCATENATE(A59,"2")</f>
        <v>E2</v>
      </c>
      <c r="I58" s="4"/>
      <c r="J58" s="4"/>
      <c r="K58" s="4" t="str">
        <f>CONCATENATE(A59,"3")</f>
        <v>E3</v>
      </c>
      <c r="L58" s="4"/>
      <c r="M58" s="4"/>
      <c r="N58" s="4" t="str">
        <f>CONCATENATE(A59,"4")</f>
        <v>E4</v>
      </c>
      <c r="O58" s="4"/>
      <c r="P58" s="4"/>
      <c r="Q58" s="4" t="str">
        <f>CONCATENATE(A59,"5")</f>
        <v>E5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30" customHeight="1">
      <c r="A59" s="568" t="s">
        <v>82</v>
      </c>
      <c r="B59" s="570" t="s">
        <v>60</v>
      </c>
      <c r="C59" s="570"/>
      <c r="D59" s="533" t="str">
        <f>B61</f>
        <v>鳳至ドッジボールクラブＪｒ</v>
      </c>
      <c r="E59" s="534"/>
      <c r="F59" s="535"/>
      <c r="G59" s="533" t="str">
        <f>B63</f>
        <v>山中STARS</v>
      </c>
      <c r="H59" s="534"/>
      <c r="I59" s="535"/>
      <c r="J59" s="533" t="str">
        <f>B65</f>
        <v>寺井九谷クラブ</v>
      </c>
      <c r="K59" s="534"/>
      <c r="L59" s="535"/>
      <c r="M59" s="533" t="str">
        <f>B67</f>
        <v>NISHI　Ｊｒスターズ</v>
      </c>
      <c r="N59" s="534"/>
      <c r="O59" s="535"/>
      <c r="P59" s="533" t="str">
        <f>B69</f>
        <v>田上闘球FUTURES</v>
      </c>
      <c r="Q59" s="534"/>
      <c r="R59" s="535"/>
      <c r="S59" s="533"/>
      <c r="T59" s="534"/>
      <c r="U59" s="535"/>
      <c r="V59" s="533"/>
      <c r="W59" s="534"/>
      <c r="X59" s="534"/>
      <c r="Y59" s="563" t="s">
        <v>28</v>
      </c>
      <c r="Z59" s="553" t="s">
        <v>29</v>
      </c>
      <c r="AA59" s="553" t="s">
        <v>30</v>
      </c>
      <c r="AB59" s="555" t="s">
        <v>31</v>
      </c>
      <c r="AC59" s="557" t="s">
        <v>32</v>
      </c>
      <c r="AD59" s="565" t="s">
        <v>35</v>
      </c>
      <c r="AE59" s="549" t="s">
        <v>33</v>
      </c>
      <c r="AF59" s="557" t="s">
        <v>34</v>
      </c>
      <c r="AG59" s="561" t="s">
        <v>27</v>
      </c>
      <c r="AH59" s="4"/>
    </row>
    <row r="60" spans="1:34" ht="30" customHeight="1">
      <c r="A60" s="569"/>
      <c r="B60" s="571"/>
      <c r="C60" s="571"/>
      <c r="D60" s="536"/>
      <c r="E60" s="537"/>
      <c r="F60" s="538"/>
      <c r="G60" s="536"/>
      <c r="H60" s="537"/>
      <c r="I60" s="538"/>
      <c r="J60" s="536"/>
      <c r="K60" s="537"/>
      <c r="L60" s="538"/>
      <c r="M60" s="536"/>
      <c r="N60" s="537"/>
      <c r="O60" s="538"/>
      <c r="P60" s="536"/>
      <c r="Q60" s="537"/>
      <c r="R60" s="538"/>
      <c r="S60" s="536"/>
      <c r="T60" s="537"/>
      <c r="U60" s="538"/>
      <c r="V60" s="536"/>
      <c r="W60" s="537"/>
      <c r="X60" s="537"/>
      <c r="Y60" s="564"/>
      <c r="Z60" s="554"/>
      <c r="AA60" s="554"/>
      <c r="AB60" s="556"/>
      <c r="AC60" s="558"/>
      <c r="AD60" s="566"/>
      <c r="AE60" s="550"/>
      <c r="AF60" s="558"/>
      <c r="AG60" s="562"/>
      <c r="AH60" s="4"/>
    </row>
    <row r="61" spans="1:35" ht="30" customHeight="1">
      <c r="A61" s="522" t="str">
        <f>CONCATENATE(A59,1)</f>
        <v>E1</v>
      </c>
      <c r="B61" s="524" t="str">
        <f>VLOOKUP(A61,'チーム表'!C:D,2,FALSE)</f>
        <v>鳳至ドッジボールクラブＪｒ</v>
      </c>
      <c r="C61" s="524"/>
      <c r="D61" s="526"/>
      <c r="E61" s="527"/>
      <c r="F61" s="545"/>
      <c r="G61" s="89" t="str">
        <f>CONCATENATE($A61,H58)</f>
        <v>E1E2</v>
      </c>
      <c r="H61" s="10" t="str">
        <f>IF(G62="","",IF(G62=I62,"△",IF(G62&gt;I62,"〇","×")))</f>
        <v>×</v>
      </c>
      <c r="I61" s="90" t="str">
        <f>CONCATENATE(H58,$A61)</f>
        <v>E2E1</v>
      </c>
      <c r="J61" s="89" t="str">
        <f>CONCATENATE($A61,K58)</f>
        <v>E1E3</v>
      </c>
      <c r="K61" s="10" t="str">
        <f>IF(J62="","",IF(J62=L62,"△",IF(J62&gt;L62,"〇","×")))</f>
        <v>×</v>
      </c>
      <c r="L61" s="90" t="str">
        <f>CONCATENATE(K58,$A61)</f>
        <v>E3E1</v>
      </c>
      <c r="M61" s="89" t="str">
        <f>CONCATENATE($A61,N58)</f>
        <v>E1E4</v>
      </c>
      <c r="N61" s="10" t="str">
        <f>IF(M62="","",IF(M62=O62,"△",IF(M62&gt;O62,"〇","×")))</f>
        <v>〇</v>
      </c>
      <c r="O61" s="90" t="str">
        <f>CONCATENATE(N58,$A61)</f>
        <v>E4E1</v>
      </c>
      <c r="P61" s="89" t="str">
        <f>CONCATENATE($A61,Q58)</f>
        <v>E1E5</v>
      </c>
      <c r="Q61" s="10" t="str">
        <f>IF(P62="","",IF(P62=R62,"△",IF(P62&gt;R62,"〇","×")))</f>
        <v>×</v>
      </c>
      <c r="R61" s="90" t="str">
        <f>CONCATENATE(Q58,$A61)</f>
        <v>E5E1</v>
      </c>
      <c r="S61" s="89"/>
      <c r="T61" s="10"/>
      <c r="U61" s="90"/>
      <c r="V61" s="89"/>
      <c r="W61" s="10"/>
      <c r="X61" s="90"/>
      <c r="Y61" s="530">
        <f>COUNTIF($E61:$Q61,"〇")</f>
        <v>1</v>
      </c>
      <c r="Z61" s="520">
        <f>COUNTIF($E61:$Q61,"×")</f>
        <v>3</v>
      </c>
      <c r="AA61" s="520">
        <f>COUNTIF($E61:$Q61,"△")</f>
        <v>0</v>
      </c>
      <c r="AB61" s="520">
        <f>Y61*2+AA61</f>
        <v>2</v>
      </c>
      <c r="AC61" s="516">
        <f>IF(G62="","",D62+G62+M62+P62+J62)</f>
        <v>7</v>
      </c>
      <c r="AD61" s="512">
        <f>IF(AC61="","",AB61*100+AC61)</f>
        <v>207</v>
      </c>
      <c r="AE61" s="514">
        <f>IF(AC61="","",F62+I62+L62+O62+R62)</f>
        <v>19</v>
      </c>
      <c r="AF61" s="516">
        <f>IF(AD61="","",RANK(AD61,AD61:AD70,0))</f>
        <v>4</v>
      </c>
      <c r="AG61" s="551"/>
      <c r="AH61" s="117" t="str">
        <f>CONCATENATE(A59,AF61)</f>
        <v>E4</v>
      </c>
      <c r="AI61" s="118" t="str">
        <f>B61</f>
        <v>鳳至ドッジボールクラブＪｒ</v>
      </c>
    </row>
    <row r="62" spans="1:34" ht="30" customHeight="1">
      <c r="A62" s="552"/>
      <c r="B62" s="524"/>
      <c r="C62" s="524"/>
      <c r="D62" s="546"/>
      <c r="E62" s="547"/>
      <c r="F62" s="548"/>
      <c r="G62" s="22">
        <f>VLOOKUP(G61,'対戦表'!$AG:$AH,2,0)</f>
        <v>1</v>
      </c>
      <c r="H62" s="6" t="s">
        <v>0</v>
      </c>
      <c r="I62" s="23">
        <f>VLOOKUP(I61,'対戦表'!$AG:$AH,2,0)</f>
        <v>3</v>
      </c>
      <c r="J62" s="22">
        <f>VLOOKUP(J61,'対戦表'!$AG:$AH,2,0)</f>
        <v>2</v>
      </c>
      <c r="K62" s="6" t="s">
        <v>0</v>
      </c>
      <c r="L62" s="23">
        <f>VLOOKUP(L61,'対戦表'!$AG:$AH,2,0)</f>
        <v>4</v>
      </c>
      <c r="M62" s="22">
        <f>VLOOKUP(M61,'対戦表'!$AG:$AH,2,0)</f>
        <v>4</v>
      </c>
      <c r="N62" s="6" t="s">
        <v>0</v>
      </c>
      <c r="O62" s="23">
        <f>VLOOKUP(O61,'対戦表'!$AG:$AH,2,0)</f>
        <v>3</v>
      </c>
      <c r="P62" s="22">
        <f>VLOOKUP(P61,'対戦表'!$AG:$AH,2,0)</f>
        <v>0</v>
      </c>
      <c r="Q62" s="6" t="s">
        <v>0</v>
      </c>
      <c r="R62" s="23">
        <f>VLOOKUP(R61,'対戦表'!$AG:$AH,2,0)</f>
        <v>9</v>
      </c>
      <c r="S62" s="5"/>
      <c r="T62" s="6"/>
      <c r="U62" s="7"/>
      <c r="V62" s="5"/>
      <c r="W62" s="6"/>
      <c r="X62" s="7"/>
      <c r="Y62" s="539"/>
      <c r="Z62" s="540"/>
      <c r="AA62" s="540"/>
      <c r="AB62" s="540"/>
      <c r="AC62" s="516"/>
      <c r="AD62" s="512"/>
      <c r="AE62" s="514"/>
      <c r="AF62" s="516"/>
      <c r="AG62" s="544"/>
      <c r="AH62" s="79"/>
    </row>
    <row r="63" spans="1:35" ht="30" customHeight="1">
      <c r="A63" s="522" t="str">
        <f>CONCATENATE(A59,2)</f>
        <v>E2</v>
      </c>
      <c r="B63" s="524" t="str">
        <f>VLOOKUP(A63,'チーム表'!C:D,2,FALSE)</f>
        <v>山中STARS</v>
      </c>
      <c r="C63" s="524"/>
      <c r="D63" s="13"/>
      <c r="E63" s="10" t="str">
        <f>IF(D64="","",IF(D64=F64,"△",IF(D64&gt;F64,"〇","×")))</f>
        <v>〇</v>
      </c>
      <c r="F63" s="14"/>
      <c r="G63" s="526"/>
      <c r="H63" s="527"/>
      <c r="I63" s="545"/>
      <c r="J63" s="89" t="str">
        <f>CONCATENATE($A63,K58)</f>
        <v>E2E3</v>
      </c>
      <c r="K63" s="10" t="str">
        <f>IF(J64="","",IF(J64=L64,"△",IF(J64&gt;L64,"〇","×")))</f>
        <v>×</v>
      </c>
      <c r="L63" s="90" t="str">
        <f>CONCATENATE(K58,$A63)</f>
        <v>E3E2</v>
      </c>
      <c r="M63" s="89" t="str">
        <f>CONCATENATE($A63,N58)</f>
        <v>E2E4</v>
      </c>
      <c r="N63" s="10" t="str">
        <f>IF(M64="","",IF(M64=O64,"△",IF(M64&gt;O64,"〇","×")))</f>
        <v>〇</v>
      </c>
      <c r="O63" s="90" t="str">
        <f>CONCATENATE(N58,$A63)</f>
        <v>E4E2</v>
      </c>
      <c r="P63" s="89" t="str">
        <f>CONCATENATE($A63,Q58)</f>
        <v>E2E5</v>
      </c>
      <c r="Q63" s="10" t="str">
        <f>IF(P64="","",IF(P64=R64,"△",IF(P64&gt;R64,"〇","×")))</f>
        <v>×</v>
      </c>
      <c r="R63" s="90" t="str">
        <f>CONCATENATE(Q58,$A63)</f>
        <v>E5E2</v>
      </c>
      <c r="S63" s="89"/>
      <c r="T63" s="10"/>
      <c r="U63" s="90"/>
      <c r="V63" s="89"/>
      <c r="W63" s="10"/>
      <c r="X63" s="90"/>
      <c r="Y63" s="530">
        <f>COUNTIF($E63:$Q63,"〇")</f>
        <v>2</v>
      </c>
      <c r="Z63" s="520">
        <f>COUNTIF($E63:$Q63,"×")</f>
        <v>2</v>
      </c>
      <c r="AA63" s="520">
        <f>COUNTIF($E63:$Q63,"△")</f>
        <v>0</v>
      </c>
      <c r="AB63" s="520">
        <f>Y63*2+AA63</f>
        <v>4</v>
      </c>
      <c r="AC63" s="516">
        <f>IF(D64="","",D64+G64+M64+P64+J64)</f>
        <v>18</v>
      </c>
      <c r="AD63" s="512">
        <f>IF(AC63="","",AB63*100+AC63)</f>
        <v>418</v>
      </c>
      <c r="AE63" s="514">
        <f>IF(AC63="","",F64+I64+L64+O64+R64)</f>
        <v>14</v>
      </c>
      <c r="AF63" s="516">
        <f>IF(AD63="","",RANK(AD63,AD61:AD70,0))</f>
        <v>3</v>
      </c>
      <c r="AG63" s="551"/>
      <c r="AH63" s="117" t="str">
        <f>CONCATENATE(A59,AF63)</f>
        <v>E3</v>
      </c>
      <c r="AI63" s="118" t="str">
        <f>B63</f>
        <v>山中STARS</v>
      </c>
    </row>
    <row r="64" spans="1:34" ht="30" customHeight="1">
      <c r="A64" s="552"/>
      <c r="B64" s="524"/>
      <c r="C64" s="524"/>
      <c r="D64" s="13">
        <f>IF(I62="","",I62)</f>
        <v>3</v>
      </c>
      <c r="E64" s="10" t="s">
        <v>0</v>
      </c>
      <c r="F64" s="14">
        <f>IF(G62="","",G62)</f>
        <v>1</v>
      </c>
      <c r="G64" s="546"/>
      <c r="H64" s="547"/>
      <c r="I64" s="548"/>
      <c r="J64" s="22">
        <f>VLOOKUP(J63,'対戦表'!$AG:$AH,2,0)</f>
        <v>5</v>
      </c>
      <c r="K64" s="6" t="s">
        <v>0</v>
      </c>
      <c r="L64" s="23">
        <f>VLOOKUP(L63,'対戦表'!$AG:$AH,2,0)</f>
        <v>8</v>
      </c>
      <c r="M64" s="22">
        <f>VLOOKUP(M63,'対戦表'!$AG:$AH,2,0)</f>
        <v>9</v>
      </c>
      <c r="N64" s="6" t="s">
        <v>0</v>
      </c>
      <c r="O64" s="23">
        <f>VLOOKUP(O63,'対戦表'!$AG:$AH,2,0)</f>
        <v>0</v>
      </c>
      <c r="P64" s="22">
        <f>VLOOKUP(P63,'対戦表'!$AG:$AH,2,0)</f>
        <v>1</v>
      </c>
      <c r="Q64" s="6" t="s">
        <v>0</v>
      </c>
      <c r="R64" s="23">
        <f>VLOOKUP(R63,'対戦表'!$AG:$AH,2,0)</f>
        <v>5</v>
      </c>
      <c r="S64" s="5"/>
      <c r="T64" s="6"/>
      <c r="U64" s="7"/>
      <c r="V64" s="5"/>
      <c r="W64" s="6"/>
      <c r="X64" s="7"/>
      <c r="Y64" s="539"/>
      <c r="Z64" s="540"/>
      <c r="AA64" s="540"/>
      <c r="AB64" s="540"/>
      <c r="AC64" s="516"/>
      <c r="AD64" s="512"/>
      <c r="AE64" s="514"/>
      <c r="AF64" s="516"/>
      <c r="AG64" s="544"/>
      <c r="AH64" s="79"/>
    </row>
    <row r="65" spans="1:35" ht="30" customHeight="1">
      <c r="A65" s="522" t="str">
        <f>CONCATENATE(A59,3)</f>
        <v>E3</v>
      </c>
      <c r="B65" s="524" t="str">
        <f>VLOOKUP(A65,'チーム表'!C:D,2,FALSE)</f>
        <v>寺井九谷クラブ</v>
      </c>
      <c r="C65" s="524"/>
      <c r="D65" s="8"/>
      <c r="E65" s="12" t="str">
        <f>IF(D66="","",IF(D66=F66,"△",IF(D66&gt;F66,"〇","×")))</f>
        <v>〇</v>
      </c>
      <c r="F65" s="9"/>
      <c r="G65" s="8"/>
      <c r="H65" s="12" t="str">
        <f>IF(G66="","",IF(G66=I66,"△",IF(G66&gt;I66,"〇","×")))</f>
        <v>〇</v>
      </c>
      <c r="I65" s="9"/>
      <c r="J65" s="526"/>
      <c r="K65" s="527"/>
      <c r="L65" s="545"/>
      <c r="M65" s="89" t="str">
        <f>CONCATENATE($A65,N58)</f>
        <v>E3E4</v>
      </c>
      <c r="N65" s="10" t="str">
        <f>IF(M66="","",IF(M66=O66,"△",IF(M66&gt;O66,"〇","×")))</f>
        <v>〇</v>
      </c>
      <c r="O65" s="90" t="str">
        <f>CONCATENATE(N58,$A65)</f>
        <v>E4E3</v>
      </c>
      <c r="P65" s="89" t="str">
        <f>CONCATENATE($A65,Q58)</f>
        <v>E3E5</v>
      </c>
      <c r="Q65" s="10" t="str">
        <f>IF(P66="","",IF(P66=R66,"△",IF(P66&gt;R66,"〇","×")))</f>
        <v>△</v>
      </c>
      <c r="R65" s="90" t="str">
        <f>CONCATENATE(Q58,$A65)</f>
        <v>E5E3</v>
      </c>
      <c r="S65" s="89"/>
      <c r="T65" s="10"/>
      <c r="U65" s="90"/>
      <c r="V65" s="89"/>
      <c r="W65" s="10"/>
      <c r="X65" s="90"/>
      <c r="Y65" s="530">
        <f>COUNTIF($E65:$Q65,"〇")</f>
        <v>3</v>
      </c>
      <c r="Z65" s="520">
        <f>COUNTIF($E65:$Q65,"×")</f>
        <v>0</v>
      </c>
      <c r="AA65" s="520">
        <f>COUNTIF($E65:$Q65,"△")</f>
        <v>1</v>
      </c>
      <c r="AB65" s="520">
        <f>Y65*2+AA65</f>
        <v>7</v>
      </c>
      <c r="AC65" s="516">
        <f>IF(G66="","",D66+G66+M66+P66+J66)</f>
        <v>30</v>
      </c>
      <c r="AD65" s="512">
        <f>IF(AC65="","",AB65*100+AC65)</f>
        <v>730</v>
      </c>
      <c r="AE65" s="514">
        <f>IF(AC65="","",F66+I66+L66+O66+R66)</f>
        <v>16</v>
      </c>
      <c r="AF65" s="516">
        <f>IF(AD65="","",RANK(AD65,AD61:AD70,0))</f>
        <v>2</v>
      </c>
      <c r="AG65" s="544"/>
      <c r="AH65" s="117" t="str">
        <f>CONCATENATE(A59,AF65)</f>
        <v>E2</v>
      </c>
      <c r="AI65" s="118" t="str">
        <f>B65</f>
        <v>寺井九谷クラブ</v>
      </c>
    </row>
    <row r="66" spans="1:34" ht="30" customHeight="1">
      <c r="A66" s="552"/>
      <c r="B66" s="524"/>
      <c r="C66" s="524"/>
      <c r="D66" s="5">
        <f>IF(L62="","",L62)</f>
        <v>4</v>
      </c>
      <c r="E66" s="6" t="s">
        <v>0</v>
      </c>
      <c r="F66" s="7">
        <f>IF(J62="","",J62)</f>
        <v>2</v>
      </c>
      <c r="G66" s="5">
        <f>IF(L64="","",L64)</f>
        <v>8</v>
      </c>
      <c r="H66" s="6" t="s">
        <v>0</v>
      </c>
      <c r="I66" s="7">
        <f>IF(J64="","",J64)</f>
        <v>5</v>
      </c>
      <c r="J66" s="546"/>
      <c r="K66" s="547"/>
      <c r="L66" s="548"/>
      <c r="M66" s="22">
        <f>VLOOKUP(M65,'対戦表'!$AG:$AH,2,0)</f>
        <v>11</v>
      </c>
      <c r="N66" s="6" t="s">
        <v>0</v>
      </c>
      <c r="O66" s="23">
        <f>VLOOKUP(O65,'対戦表'!$AG:$AH,2,0)</f>
        <v>2</v>
      </c>
      <c r="P66" s="22">
        <f>VLOOKUP(P65,'対戦表'!$AG:$AH,2,0)</f>
        <v>7</v>
      </c>
      <c r="Q66" s="6" t="s">
        <v>0</v>
      </c>
      <c r="R66" s="23">
        <f>VLOOKUP(R65,'対戦表'!$AG:$AH,2,0)</f>
        <v>7</v>
      </c>
      <c r="S66" s="5"/>
      <c r="T66" s="6"/>
      <c r="U66" s="7"/>
      <c r="V66" s="5"/>
      <c r="W66" s="6"/>
      <c r="X66" s="7"/>
      <c r="Y66" s="539"/>
      <c r="Z66" s="540"/>
      <c r="AA66" s="540"/>
      <c r="AB66" s="540"/>
      <c r="AC66" s="516"/>
      <c r="AD66" s="512"/>
      <c r="AE66" s="514"/>
      <c r="AF66" s="516"/>
      <c r="AG66" s="544"/>
      <c r="AH66" s="79"/>
    </row>
    <row r="67" spans="1:35" ht="30" customHeight="1">
      <c r="A67" s="522" t="str">
        <f>CONCATENATE(A59,4)</f>
        <v>E4</v>
      </c>
      <c r="B67" s="524" t="str">
        <f>VLOOKUP(A67,'チーム表'!C:D,2,FALSE)</f>
        <v>NISHI　Ｊｒスターズ</v>
      </c>
      <c r="C67" s="524"/>
      <c r="D67" s="8"/>
      <c r="E67" s="12" t="str">
        <f>IF(D68="","",IF(D68=F68,"△",IF(D68&gt;F68,"〇","×")))</f>
        <v>×</v>
      </c>
      <c r="F67" s="9"/>
      <c r="G67" s="8"/>
      <c r="H67" s="12" t="str">
        <f>IF(G68="","",IF(G68=I68,"△",IF(G68&gt;I68,"〇","×")))</f>
        <v>×</v>
      </c>
      <c r="I67" s="9"/>
      <c r="J67" s="8"/>
      <c r="K67" s="12" t="str">
        <f>IF(J68="","",IF(J68=L68,"△",IF(J68&gt;L68,"〇","×")))</f>
        <v>×</v>
      </c>
      <c r="L67" s="9"/>
      <c r="M67" s="526"/>
      <c r="N67" s="527"/>
      <c r="O67" s="527"/>
      <c r="P67" s="89" t="str">
        <f>CONCATENATE($A67,Q58)</f>
        <v>E4E5</v>
      </c>
      <c r="Q67" s="10" t="str">
        <f>IF(P68="","",IF(P68=R68,"△",IF(P68&gt;R68,"〇","×")))</f>
        <v>×</v>
      </c>
      <c r="R67" s="90" t="str">
        <f>CONCATENATE(Q58,$A67)</f>
        <v>E5E4</v>
      </c>
      <c r="S67" s="89"/>
      <c r="T67" s="10"/>
      <c r="U67" s="90"/>
      <c r="V67" s="89"/>
      <c r="W67" s="10"/>
      <c r="X67" s="90"/>
      <c r="Y67" s="530">
        <f>COUNTIF($E67:$Q67,"〇")</f>
        <v>0</v>
      </c>
      <c r="Z67" s="520">
        <f>COUNTIF($E67:$Q67,"×")</f>
        <v>4</v>
      </c>
      <c r="AA67" s="520">
        <f>COUNTIF($E67:$Q67,"△")</f>
        <v>0</v>
      </c>
      <c r="AB67" s="520">
        <f>Y67*2+AA67</f>
        <v>0</v>
      </c>
      <c r="AC67" s="516">
        <f>IF(G68="","",D68+G68+M68+P68+J68)</f>
        <v>6</v>
      </c>
      <c r="AD67" s="512">
        <f>IF(AC67="","",AB67*100+AC67)</f>
        <v>6</v>
      </c>
      <c r="AE67" s="514">
        <f>IF(AC67="","",F68+I68+L68+O68+R68)</f>
        <v>35</v>
      </c>
      <c r="AF67" s="516">
        <f>IF(AD67="","",RANK(AD67,AD61:AD70,0))</f>
        <v>5</v>
      </c>
      <c r="AG67" s="518"/>
      <c r="AH67" s="117" t="str">
        <f>CONCATENATE(A59,AF67)</f>
        <v>E5</v>
      </c>
      <c r="AI67" s="118" t="str">
        <f>B67</f>
        <v>NISHI　Ｊｒスターズ</v>
      </c>
    </row>
    <row r="68" spans="1:34" ht="30" customHeight="1">
      <c r="A68" s="552"/>
      <c r="B68" s="541"/>
      <c r="C68" s="541"/>
      <c r="D68" s="13">
        <f>IF(O62="","",O62)</f>
        <v>3</v>
      </c>
      <c r="E68" s="10" t="s">
        <v>0</v>
      </c>
      <c r="F68" s="14">
        <f>IF(M62="","",M62)</f>
        <v>4</v>
      </c>
      <c r="G68" s="13">
        <f>IF(O64="","",O64)</f>
        <v>0</v>
      </c>
      <c r="H68" s="10" t="s">
        <v>0</v>
      </c>
      <c r="I68" s="14">
        <f>IF(M64="","",M64)</f>
        <v>9</v>
      </c>
      <c r="J68" s="13">
        <f>IF(O66="","",O66)</f>
        <v>2</v>
      </c>
      <c r="K68" s="10" t="s">
        <v>0</v>
      </c>
      <c r="L68" s="14">
        <f>IF(M66="","",M66)</f>
        <v>11</v>
      </c>
      <c r="M68" s="542"/>
      <c r="N68" s="543"/>
      <c r="O68" s="543"/>
      <c r="P68" s="22">
        <f>VLOOKUP(P67,'対戦表'!$AG:$AH,2,0)</f>
        <v>1</v>
      </c>
      <c r="Q68" s="6" t="s">
        <v>0</v>
      </c>
      <c r="R68" s="23">
        <f>VLOOKUP(R67,'対戦表'!$AG:$AH,2,0)</f>
        <v>11</v>
      </c>
      <c r="S68" s="5"/>
      <c r="T68" s="6"/>
      <c r="U68" s="7"/>
      <c r="V68" s="5"/>
      <c r="W68" s="6"/>
      <c r="X68" s="7"/>
      <c r="Y68" s="539"/>
      <c r="Z68" s="540"/>
      <c r="AA68" s="540"/>
      <c r="AB68" s="540"/>
      <c r="AC68" s="516"/>
      <c r="AD68" s="512"/>
      <c r="AE68" s="514"/>
      <c r="AF68" s="516"/>
      <c r="AG68" s="532"/>
      <c r="AH68" s="79"/>
    </row>
    <row r="69" spans="1:35" ht="30" customHeight="1">
      <c r="A69" s="522" t="str">
        <f>CONCATENATE(A59,5)</f>
        <v>E5</v>
      </c>
      <c r="B69" s="524" t="str">
        <f>VLOOKUP(A69,'チーム表'!C:D,2,FALSE)</f>
        <v>田上闘球FUTURES</v>
      </c>
      <c r="C69" s="524"/>
      <c r="D69" s="8"/>
      <c r="E69" s="12" t="str">
        <f>IF(D70="","",IF(D70=F70,"△",IF(D70&gt;F70,"〇","×")))</f>
        <v>〇</v>
      </c>
      <c r="F69" s="9"/>
      <c r="G69" s="8"/>
      <c r="H69" s="12" t="str">
        <f>IF(G70="","",IF(G70=I70,"△",IF(G70&gt;I70,"〇","×")))</f>
        <v>〇</v>
      </c>
      <c r="I69" s="9"/>
      <c r="J69" s="8"/>
      <c r="K69" s="12" t="str">
        <f>IF(J70="","",IF(J70=L70,"△",IF(J70&gt;L70,"〇","×")))</f>
        <v>△</v>
      </c>
      <c r="L69" s="9"/>
      <c r="M69" s="8"/>
      <c r="N69" s="12" t="str">
        <f>IF(M70="","",IF(M70=O70,"△",IF(M70&gt;O70,"〇","×")))</f>
        <v>〇</v>
      </c>
      <c r="O69" s="9"/>
      <c r="P69" s="526">
        <f>IF(P70="","",IF(P70=R70,"△",IF(P70&gt;R70,"〇","×")))</f>
      </c>
      <c r="Q69" s="527"/>
      <c r="R69" s="545"/>
      <c r="S69" s="89"/>
      <c r="T69" s="10"/>
      <c r="U69" s="90"/>
      <c r="V69" s="89"/>
      <c r="W69" s="10"/>
      <c r="X69" s="90"/>
      <c r="Y69" s="530">
        <f>COUNTIF($E69:$Q69,"〇")</f>
        <v>3</v>
      </c>
      <c r="Z69" s="520">
        <f>COUNTIF($E69:$Q69,"×")</f>
        <v>0</v>
      </c>
      <c r="AA69" s="520">
        <f>COUNTIF($E69:$Q69,"△")</f>
        <v>1</v>
      </c>
      <c r="AB69" s="520">
        <f>Y69*2+AA69</f>
        <v>7</v>
      </c>
      <c r="AC69" s="516">
        <f>IF(G70="","",D70+G70+M70+P70+J70)</f>
        <v>32</v>
      </c>
      <c r="AD69" s="512">
        <f>IF(AC69="","",AB69*100+AC69)</f>
        <v>732</v>
      </c>
      <c r="AE69" s="514">
        <f>IF(AC69="","",F70+I70+L70+O70+R70)</f>
        <v>9</v>
      </c>
      <c r="AF69" s="516">
        <f>IF(AD69="","",RANK(AD69,AD61:AD70,0))</f>
        <v>1</v>
      </c>
      <c r="AG69" s="551"/>
      <c r="AH69" s="117" t="str">
        <f>CONCATENATE(A59,AF69)</f>
        <v>E1</v>
      </c>
      <c r="AI69" s="118" t="str">
        <f>B69</f>
        <v>田上闘球FUTURES</v>
      </c>
    </row>
    <row r="70" spans="1:34" ht="30" customHeight="1" thickBot="1">
      <c r="A70" s="523"/>
      <c r="B70" s="525"/>
      <c r="C70" s="525"/>
      <c r="D70" s="15">
        <f>IF($R62="","",$R62)</f>
        <v>9</v>
      </c>
      <c r="E70" s="16" t="s">
        <v>0</v>
      </c>
      <c r="F70" s="17">
        <f>IF($P62="","",$P62)</f>
        <v>0</v>
      </c>
      <c r="G70" s="15">
        <f>IF($R64="","",$R64)</f>
        <v>5</v>
      </c>
      <c r="H70" s="16" t="s">
        <v>0</v>
      </c>
      <c r="I70" s="17">
        <f>IF($P64="","",$P64)</f>
        <v>1</v>
      </c>
      <c r="J70" s="15">
        <f>IF($R66="","",$R66)</f>
        <v>7</v>
      </c>
      <c r="K70" s="16" t="s">
        <v>0</v>
      </c>
      <c r="L70" s="17">
        <f>IF($P66="","",$P66)</f>
        <v>7</v>
      </c>
      <c r="M70" s="15">
        <f>IF($R68="","",$R68)</f>
        <v>11</v>
      </c>
      <c r="N70" s="16" t="s">
        <v>0</v>
      </c>
      <c r="O70" s="17">
        <f>IF($P68="","",$P68)</f>
        <v>1</v>
      </c>
      <c r="P70" s="528"/>
      <c r="Q70" s="529"/>
      <c r="R70" s="560"/>
      <c r="S70" s="15"/>
      <c r="T70" s="16"/>
      <c r="U70" s="17"/>
      <c r="V70" s="15"/>
      <c r="W70" s="16"/>
      <c r="X70" s="17"/>
      <c r="Y70" s="531"/>
      <c r="Z70" s="521"/>
      <c r="AA70" s="521"/>
      <c r="AB70" s="521"/>
      <c r="AC70" s="517"/>
      <c r="AD70" s="513"/>
      <c r="AE70" s="515"/>
      <c r="AF70" s="517"/>
      <c r="AG70" s="559"/>
      <c r="AH70" s="79"/>
    </row>
    <row r="71" ht="24.75" customHeight="1"/>
    <row r="72" spans="1:34" ht="30" customHeight="1" thickBot="1">
      <c r="A72" s="4"/>
      <c r="B72" s="3"/>
      <c r="C72" s="3"/>
      <c r="D72" s="4"/>
      <c r="E72" s="4" t="str">
        <f>CONCATENATE(A73,"1")</f>
        <v>F1</v>
      </c>
      <c r="F72" s="4"/>
      <c r="G72" s="4"/>
      <c r="H72" s="4" t="str">
        <f>CONCATENATE(A73,"2")</f>
        <v>F2</v>
      </c>
      <c r="I72" s="4"/>
      <c r="J72" s="4"/>
      <c r="K72" s="4" t="str">
        <f>CONCATENATE(A73,"3")</f>
        <v>F3</v>
      </c>
      <c r="L72" s="4"/>
      <c r="M72" s="4"/>
      <c r="N72" s="4" t="str">
        <f>CONCATENATE(A73,"4")</f>
        <v>F4</v>
      </c>
      <c r="O72" s="4"/>
      <c r="P72" s="4"/>
      <c r="Q72" s="4" t="str">
        <f>CONCATENATE(A73,"5")</f>
        <v>F5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30" customHeight="1">
      <c r="A73" s="568" t="s">
        <v>83</v>
      </c>
      <c r="B73" s="570" t="s">
        <v>60</v>
      </c>
      <c r="C73" s="570"/>
      <c r="D73" s="533" t="str">
        <f>B75</f>
        <v>奥能登クラブジュニア</v>
      </c>
      <c r="E73" s="534"/>
      <c r="F73" s="535"/>
      <c r="G73" s="533" t="str">
        <f>B77</f>
        <v>千坂Fロータスルート</v>
      </c>
      <c r="H73" s="534"/>
      <c r="I73" s="535"/>
      <c r="J73" s="533" t="str">
        <f>B79</f>
        <v>向本折クラブNew</v>
      </c>
      <c r="K73" s="534"/>
      <c r="L73" s="535"/>
      <c r="M73" s="533" t="str">
        <f>B81</f>
        <v>松任の大魔陣Jr</v>
      </c>
      <c r="N73" s="534"/>
      <c r="O73" s="535"/>
      <c r="P73" s="533" t="str">
        <f>B83</f>
        <v>鞍月・三谷アタッカーズ</v>
      </c>
      <c r="Q73" s="534"/>
      <c r="R73" s="535"/>
      <c r="S73" s="533"/>
      <c r="T73" s="534"/>
      <c r="U73" s="535"/>
      <c r="V73" s="533"/>
      <c r="W73" s="534"/>
      <c r="X73" s="534"/>
      <c r="Y73" s="563" t="s">
        <v>28</v>
      </c>
      <c r="Z73" s="553" t="s">
        <v>29</v>
      </c>
      <c r="AA73" s="553" t="s">
        <v>30</v>
      </c>
      <c r="AB73" s="555" t="s">
        <v>31</v>
      </c>
      <c r="AC73" s="557" t="s">
        <v>32</v>
      </c>
      <c r="AD73" s="565" t="s">
        <v>35</v>
      </c>
      <c r="AE73" s="549" t="s">
        <v>33</v>
      </c>
      <c r="AF73" s="557" t="s">
        <v>34</v>
      </c>
      <c r="AG73" s="561" t="s">
        <v>27</v>
      </c>
      <c r="AH73" s="4"/>
    </row>
    <row r="74" spans="1:34" ht="30" customHeight="1">
      <c r="A74" s="569"/>
      <c r="B74" s="571"/>
      <c r="C74" s="571"/>
      <c r="D74" s="536"/>
      <c r="E74" s="537"/>
      <c r="F74" s="538"/>
      <c r="G74" s="536"/>
      <c r="H74" s="537"/>
      <c r="I74" s="538"/>
      <c r="J74" s="536"/>
      <c r="K74" s="537"/>
      <c r="L74" s="538"/>
      <c r="M74" s="536"/>
      <c r="N74" s="537"/>
      <c r="O74" s="538"/>
      <c r="P74" s="536"/>
      <c r="Q74" s="537"/>
      <c r="R74" s="538"/>
      <c r="S74" s="536"/>
      <c r="T74" s="537"/>
      <c r="U74" s="538"/>
      <c r="V74" s="536"/>
      <c r="W74" s="537"/>
      <c r="X74" s="537"/>
      <c r="Y74" s="564"/>
      <c r="Z74" s="554"/>
      <c r="AA74" s="554"/>
      <c r="AB74" s="556"/>
      <c r="AC74" s="558"/>
      <c r="AD74" s="566"/>
      <c r="AE74" s="550"/>
      <c r="AF74" s="558"/>
      <c r="AG74" s="562"/>
      <c r="AH74" s="4"/>
    </row>
    <row r="75" spans="1:35" ht="30" customHeight="1">
      <c r="A75" s="522" t="str">
        <f>CONCATENATE(A73,1)</f>
        <v>F1</v>
      </c>
      <c r="B75" s="524" t="str">
        <f>VLOOKUP(A75,'チーム表'!C:D,2,FALSE)</f>
        <v>奥能登クラブジュニア</v>
      </c>
      <c r="C75" s="524"/>
      <c r="D75" s="526"/>
      <c r="E75" s="527"/>
      <c r="F75" s="545"/>
      <c r="G75" s="89" t="str">
        <f>CONCATENATE($A75,H72)</f>
        <v>F1F2</v>
      </c>
      <c r="H75" s="10" t="str">
        <f>IF(G76="","",IF(G76=I76,"△",IF(G76&gt;I76,"〇","×")))</f>
        <v>〇</v>
      </c>
      <c r="I75" s="90" t="str">
        <f>CONCATENATE(H72,$A75)</f>
        <v>F2F1</v>
      </c>
      <c r="J75" s="89" t="str">
        <f>CONCATENATE($A75,K72)</f>
        <v>F1F3</v>
      </c>
      <c r="K75" s="10" t="str">
        <f>IF(J76="","",IF(J76=L76,"△",IF(J76&gt;L76,"〇","×")))</f>
        <v>×</v>
      </c>
      <c r="L75" s="90" t="str">
        <f>CONCATENATE(K72,$A75)</f>
        <v>F3F1</v>
      </c>
      <c r="M75" s="89" t="str">
        <f>CONCATENATE($A75,N72)</f>
        <v>F1F4</v>
      </c>
      <c r="N75" s="10" t="str">
        <f>IF(M76="","",IF(M76=O76,"△",IF(M76&gt;O76,"〇","×")))</f>
        <v>〇</v>
      </c>
      <c r="O75" s="90" t="str">
        <f>CONCATENATE(N72,$A75)</f>
        <v>F4F1</v>
      </c>
      <c r="P75" s="89" t="str">
        <f>CONCATENATE($A75,Q72)</f>
        <v>F1F5</v>
      </c>
      <c r="Q75" s="10" t="str">
        <f>IF(P76="","",IF(P76=R76,"△",IF(P76&gt;R76,"〇","×")))</f>
        <v>〇</v>
      </c>
      <c r="R75" s="90" t="str">
        <f>CONCATENATE(Q72,$A75)</f>
        <v>F5F1</v>
      </c>
      <c r="S75" s="89"/>
      <c r="T75" s="10"/>
      <c r="U75" s="90"/>
      <c r="V75" s="89"/>
      <c r="W75" s="10"/>
      <c r="X75" s="90"/>
      <c r="Y75" s="530">
        <f>COUNTIF($E75:$Q75,"〇")</f>
        <v>3</v>
      </c>
      <c r="Z75" s="520">
        <f>COUNTIF($E75:$Q75,"×")</f>
        <v>1</v>
      </c>
      <c r="AA75" s="520">
        <f>COUNTIF($E75:$Q75,"△")</f>
        <v>0</v>
      </c>
      <c r="AB75" s="520">
        <f>Y75*2+AA75</f>
        <v>6</v>
      </c>
      <c r="AC75" s="516">
        <f>IF(G76="","",D76+G76+M76+P76+J76)</f>
        <v>19</v>
      </c>
      <c r="AD75" s="512">
        <f>IF(AC75="","",AB75*100+AC75)</f>
        <v>619</v>
      </c>
      <c r="AE75" s="514">
        <f>IF(AC75="","",F76+I76+L76+O76+R76)</f>
        <v>18</v>
      </c>
      <c r="AF75" s="516">
        <f>IF(AD75="","",RANK(AD75,AD75:AD84,0))</f>
        <v>2</v>
      </c>
      <c r="AG75" s="551"/>
      <c r="AH75" s="117" t="str">
        <f>CONCATENATE(A73,AF75)</f>
        <v>F2</v>
      </c>
      <c r="AI75" s="118" t="str">
        <f>B75</f>
        <v>奥能登クラブジュニア</v>
      </c>
    </row>
    <row r="76" spans="1:34" ht="30" customHeight="1">
      <c r="A76" s="552"/>
      <c r="B76" s="524"/>
      <c r="C76" s="524"/>
      <c r="D76" s="546"/>
      <c r="E76" s="547"/>
      <c r="F76" s="548"/>
      <c r="G76" s="22">
        <f>VLOOKUP(G75,'対戦表'!$AG:$AH,2,0)</f>
        <v>4</v>
      </c>
      <c r="H76" s="6" t="s">
        <v>0</v>
      </c>
      <c r="I76" s="23">
        <f>VLOOKUP(I75,'対戦表'!$AG:$AH,2,0)</f>
        <v>3</v>
      </c>
      <c r="J76" s="22">
        <f>VLOOKUP(J75,'対戦表'!$AG:$AH,2,0)</f>
        <v>4</v>
      </c>
      <c r="K76" s="6" t="s">
        <v>0</v>
      </c>
      <c r="L76" s="23">
        <f>VLOOKUP(L75,'対戦表'!$AG:$AH,2,0)</f>
        <v>6</v>
      </c>
      <c r="M76" s="22">
        <f>VLOOKUP(M75,'対戦表'!$AG:$AH,2,0)</f>
        <v>6</v>
      </c>
      <c r="N76" s="6" t="s">
        <v>0</v>
      </c>
      <c r="O76" s="23">
        <f>VLOOKUP(O75,'対戦表'!$AG:$AH,2,0)</f>
        <v>5</v>
      </c>
      <c r="P76" s="22">
        <f>VLOOKUP(P75,'対戦表'!$AG:$AH,2,0)</f>
        <v>5</v>
      </c>
      <c r="Q76" s="6" t="s">
        <v>0</v>
      </c>
      <c r="R76" s="23">
        <f>VLOOKUP(R75,'対戦表'!$AG:$AH,2,0)</f>
        <v>4</v>
      </c>
      <c r="S76" s="5"/>
      <c r="T76" s="6"/>
      <c r="U76" s="7"/>
      <c r="V76" s="5"/>
      <c r="W76" s="6"/>
      <c r="X76" s="7"/>
      <c r="Y76" s="539"/>
      <c r="Z76" s="540"/>
      <c r="AA76" s="540"/>
      <c r="AB76" s="540"/>
      <c r="AC76" s="516"/>
      <c r="AD76" s="512"/>
      <c r="AE76" s="514"/>
      <c r="AF76" s="516"/>
      <c r="AG76" s="544"/>
      <c r="AH76" s="79"/>
    </row>
    <row r="77" spans="1:35" ht="30" customHeight="1">
      <c r="A77" s="522" t="str">
        <f>CONCATENATE(A73,2)</f>
        <v>F2</v>
      </c>
      <c r="B77" s="524" t="str">
        <f>VLOOKUP(A77,'チーム表'!C:D,2,FALSE)</f>
        <v>千坂Fロータスルート</v>
      </c>
      <c r="C77" s="524"/>
      <c r="D77" s="13"/>
      <c r="E77" s="10" t="str">
        <f>IF(D78="","",IF(D78=F78,"△",IF(D78&gt;F78,"〇","×")))</f>
        <v>×</v>
      </c>
      <c r="F77" s="14"/>
      <c r="G77" s="526"/>
      <c r="H77" s="527"/>
      <c r="I77" s="545"/>
      <c r="J77" s="89" t="str">
        <f>CONCATENATE($A77,K72)</f>
        <v>F2F3</v>
      </c>
      <c r="K77" s="10" t="str">
        <f>IF(J78="","",IF(J78=L78,"△",IF(J78&gt;L78,"〇","×")))</f>
        <v>〇</v>
      </c>
      <c r="L77" s="90" t="str">
        <f>CONCATENATE(K72,$A77)</f>
        <v>F3F2</v>
      </c>
      <c r="M77" s="89" t="str">
        <f>CONCATENATE($A77,N72)</f>
        <v>F2F4</v>
      </c>
      <c r="N77" s="10" t="str">
        <f>IF(M78="","",IF(M78=O78,"△",IF(M78&gt;O78,"〇","×")))</f>
        <v>×</v>
      </c>
      <c r="O77" s="90" t="str">
        <f>CONCATENATE(N72,$A77)</f>
        <v>F4F2</v>
      </c>
      <c r="P77" s="89" t="str">
        <f>CONCATENATE($A77,Q72)</f>
        <v>F2F5</v>
      </c>
      <c r="Q77" s="10" t="str">
        <f>IF(P78="","",IF(P78=R78,"△",IF(P78&gt;R78,"〇","×")))</f>
        <v>×</v>
      </c>
      <c r="R77" s="90" t="str">
        <f>CONCATENATE(Q72,$A77)</f>
        <v>F5F2</v>
      </c>
      <c r="S77" s="89"/>
      <c r="T77" s="10"/>
      <c r="U77" s="90"/>
      <c r="V77" s="89"/>
      <c r="W77" s="10"/>
      <c r="X77" s="90"/>
      <c r="Y77" s="530">
        <f>COUNTIF($E77:$Q77,"〇")</f>
        <v>1</v>
      </c>
      <c r="Z77" s="520">
        <f>COUNTIF($E77:$Q77,"×")</f>
        <v>3</v>
      </c>
      <c r="AA77" s="520">
        <f>COUNTIF($E77:$Q77,"△")</f>
        <v>0</v>
      </c>
      <c r="AB77" s="520">
        <f>Y77*2+AA77</f>
        <v>2</v>
      </c>
      <c r="AC77" s="516">
        <f>IF(D78="","",D78+G78+M78+P78+J78)</f>
        <v>14</v>
      </c>
      <c r="AD77" s="512">
        <f>IF(AC77="","",AB77*100+AC77)</f>
        <v>214</v>
      </c>
      <c r="AE77" s="514">
        <f>IF(AC77="","",F78+I78+L78+O78+R78)</f>
        <v>19</v>
      </c>
      <c r="AF77" s="516">
        <f>IF(AD77="","",RANK(AD77,AD75:AD84,0))</f>
        <v>5</v>
      </c>
      <c r="AG77" s="551"/>
      <c r="AH77" s="117" t="str">
        <f>CONCATENATE(A73,AF77)</f>
        <v>F5</v>
      </c>
      <c r="AI77" s="118" t="str">
        <f>B77</f>
        <v>千坂Fロータスルート</v>
      </c>
    </row>
    <row r="78" spans="1:34" ht="30" customHeight="1">
      <c r="A78" s="552"/>
      <c r="B78" s="524"/>
      <c r="C78" s="524"/>
      <c r="D78" s="13">
        <f>IF(I76="","",I76)</f>
        <v>3</v>
      </c>
      <c r="E78" s="10" t="s">
        <v>0</v>
      </c>
      <c r="F78" s="14">
        <f>IF(G76="","",G76)</f>
        <v>4</v>
      </c>
      <c r="G78" s="546"/>
      <c r="H78" s="547"/>
      <c r="I78" s="548"/>
      <c r="J78" s="22">
        <f>VLOOKUP(J77,'対戦表'!$AG:$AH,2,0)</f>
        <v>6</v>
      </c>
      <c r="K78" s="6" t="s">
        <v>0</v>
      </c>
      <c r="L78" s="23">
        <f>VLOOKUP(L77,'対戦表'!$AG:$AH,2,0)</f>
        <v>3</v>
      </c>
      <c r="M78" s="22">
        <f>VLOOKUP(M77,'対戦表'!$AG:$AH,2,0)</f>
        <v>2</v>
      </c>
      <c r="N78" s="6" t="s">
        <v>0</v>
      </c>
      <c r="O78" s="23">
        <f>VLOOKUP(O77,'対戦表'!$AG:$AH,2,0)</f>
        <v>4</v>
      </c>
      <c r="P78" s="22">
        <f>VLOOKUP(P77,'対戦表'!$AG:$AH,2,0)</f>
        <v>3</v>
      </c>
      <c r="Q78" s="6" t="s">
        <v>0</v>
      </c>
      <c r="R78" s="23">
        <f>VLOOKUP(R77,'対戦表'!$AG:$AH,2,0)</f>
        <v>8</v>
      </c>
      <c r="S78" s="5"/>
      <c r="T78" s="6"/>
      <c r="U78" s="7"/>
      <c r="V78" s="5"/>
      <c r="W78" s="6"/>
      <c r="X78" s="7"/>
      <c r="Y78" s="539"/>
      <c r="Z78" s="540"/>
      <c r="AA78" s="540"/>
      <c r="AB78" s="540"/>
      <c r="AC78" s="516"/>
      <c r="AD78" s="512"/>
      <c r="AE78" s="514"/>
      <c r="AF78" s="516"/>
      <c r="AG78" s="544"/>
      <c r="AH78" s="79"/>
    </row>
    <row r="79" spans="1:35" ht="30" customHeight="1">
      <c r="A79" s="522" t="str">
        <f>CONCATENATE(A73,3)</f>
        <v>F3</v>
      </c>
      <c r="B79" s="524" t="str">
        <f>VLOOKUP(A79,'チーム表'!C:D,2,FALSE)</f>
        <v>向本折クラブNew</v>
      </c>
      <c r="C79" s="524"/>
      <c r="D79" s="8"/>
      <c r="E79" s="12" t="str">
        <f>IF(D80="","",IF(D80=F80,"△",IF(D80&gt;F80,"〇","×")))</f>
        <v>〇</v>
      </c>
      <c r="F79" s="9"/>
      <c r="G79" s="8"/>
      <c r="H79" s="12" t="str">
        <f>IF(G80="","",IF(G80=I80,"△",IF(G80&gt;I80,"〇","×")))</f>
        <v>×</v>
      </c>
      <c r="I79" s="9"/>
      <c r="J79" s="526"/>
      <c r="K79" s="527"/>
      <c r="L79" s="545"/>
      <c r="M79" s="89" t="str">
        <f>CONCATENATE($A79,N72)</f>
        <v>F3F4</v>
      </c>
      <c r="N79" s="10" t="str">
        <f>IF(M80="","",IF(M80=O80,"△",IF(M80&gt;O80,"〇","×")))</f>
        <v>×</v>
      </c>
      <c r="O79" s="90" t="str">
        <f>CONCATENATE(N72,$A79)</f>
        <v>F4F3</v>
      </c>
      <c r="P79" s="89" t="str">
        <f>CONCATENATE($A79,Q72)</f>
        <v>F3F5</v>
      </c>
      <c r="Q79" s="10" t="str">
        <f>IF(P80="","",IF(P80=R80,"△",IF(P80&gt;R80,"〇","×")))</f>
        <v>〇</v>
      </c>
      <c r="R79" s="90" t="str">
        <f>CONCATENATE(Q72,$A79)</f>
        <v>F5F3</v>
      </c>
      <c r="S79" s="89"/>
      <c r="T79" s="10"/>
      <c r="U79" s="90"/>
      <c r="V79" s="89"/>
      <c r="W79" s="10"/>
      <c r="X79" s="90"/>
      <c r="Y79" s="530">
        <f>COUNTIF($E79:$Q79,"〇")</f>
        <v>2</v>
      </c>
      <c r="Z79" s="520">
        <f>COUNTIF($E79:$Q79,"×")</f>
        <v>2</v>
      </c>
      <c r="AA79" s="520">
        <f>COUNTIF($E79:$Q79,"△")</f>
        <v>0</v>
      </c>
      <c r="AB79" s="520">
        <f>Y79*2+AA79</f>
        <v>4</v>
      </c>
      <c r="AC79" s="516">
        <f>IF(G80="","",D80+G80+M80+P80+J80)</f>
        <v>17</v>
      </c>
      <c r="AD79" s="512">
        <f>IF(AC79="","",AB79*100+AC79)</f>
        <v>417</v>
      </c>
      <c r="AE79" s="514">
        <f>IF(AC79="","",F80+I80+L80+O80+R80)</f>
        <v>18</v>
      </c>
      <c r="AF79" s="516">
        <f>IF(AD79="","",RANK(AD79,AD75:AD84,0))</f>
        <v>3</v>
      </c>
      <c r="AG79" s="544"/>
      <c r="AH79" s="117" t="str">
        <f>CONCATENATE(A73,AF79)</f>
        <v>F3</v>
      </c>
      <c r="AI79" s="118" t="str">
        <f>B79</f>
        <v>向本折クラブNew</v>
      </c>
    </row>
    <row r="80" spans="1:34" ht="30" customHeight="1">
      <c r="A80" s="552"/>
      <c r="B80" s="524"/>
      <c r="C80" s="524"/>
      <c r="D80" s="5">
        <f>IF(L76="","",L76)</f>
        <v>6</v>
      </c>
      <c r="E80" s="6" t="s">
        <v>0</v>
      </c>
      <c r="F80" s="7">
        <f>IF(J76="","",J76)</f>
        <v>4</v>
      </c>
      <c r="G80" s="5">
        <f>IF(L78="","",L78)</f>
        <v>3</v>
      </c>
      <c r="H80" s="6" t="s">
        <v>0</v>
      </c>
      <c r="I80" s="7">
        <f>IF(J78="","",J78)</f>
        <v>6</v>
      </c>
      <c r="J80" s="546"/>
      <c r="K80" s="547"/>
      <c r="L80" s="548"/>
      <c r="M80" s="22">
        <f>VLOOKUP(M79,'対戦表'!$AG:$AH,2,0)</f>
        <v>4</v>
      </c>
      <c r="N80" s="6" t="s">
        <v>0</v>
      </c>
      <c r="O80" s="23">
        <f>VLOOKUP(O79,'対戦表'!$AG:$AH,2,0)</f>
        <v>5</v>
      </c>
      <c r="P80" s="22">
        <f>VLOOKUP(P79,'対戦表'!$AG:$AH,2,0)</f>
        <v>4</v>
      </c>
      <c r="Q80" s="6" t="s">
        <v>0</v>
      </c>
      <c r="R80" s="23">
        <f>VLOOKUP(R79,'対戦表'!$AG:$AH,2,0)</f>
        <v>3</v>
      </c>
      <c r="S80" s="5"/>
      <c r="T80" s="6"/>
      <c r="U80" s="7"/>
      <c r="V80" s="5"/>
      <c r="W80" s="6"/>
      <c r="X80" s="7"/>
      <c r="Y80" s="539"/>
      <c r="Z80" s="540"/>
      <c r="AA80" s="540"/>
      <c r="AB80" s="540"/>
      <c r="AC80" s="516"/>
      <c r="AD80" s="512"/>
      <c r="AE80" s="514"/>
      <c r="AF80" s="516"/>
      <c r="AG80" s="544"/>
      <c r="AH80" s="79"/>
    </row>
    <row r="81" spans="1:35" ht="30" customHeight="1">
      <c r="A81" s="522" t="str">
        <f>CONCATENATE(A73,4)</f>
        <v>F4</v>
      </c>
      <c r="B81" s="524" t="str">
        <f>VLOOKUP(A81,'チーム表'!C:D,2,FALSE)</f>
        <v>松任の大魔陣Jr</v>
      </c>
      <c r="C81" s="524"/>
      <c r="D81" s="8"/>
      <c r="E81" s="12" t="str">
        <f>IF(D82="","",IF(D82=F82,"△",IF(D82&gt;F82,"〇","×")))</f>
        <v>×</v>
      </c>
      <c r="F81" s="9"/>
      <c r="G81" s="8"/>
      <c r="H81" s="12" t="str">
        <f>IF(G82="","",IF(G82=I82,"△",IF(G82&gt;I82,"〇","×")))</f>
        <v>〇</v>
      </c>
      <c r="I81" s="9"/>
      <c r="J81" s="8"/>
      <c r="K81" s="12" t="str">
        <f>IF(J82="","",IF(J82=L82,"△",IF(J82&gt;L82,"〇","×")))</f>
        <v>〇</v>
      </c>
      <c r="L81" s="9"/>
      <c r="M81" s="526"/>
      <c r="N81" s="527"/>
      <c r="O81" s="527"/>
      <c r="P81" s="89" t="str">
        <f>CONCATENATE($A81,Q72)</f>
        <v>F4F5</v>
      </c>
      <c r="Q81" s="10" t="str">
        <f>IF(P82="","",IF(P82=R82,"△",IF(P82&gt;R82,"〇","×")))</f>
        <v>〇</v>
      </c>
      <c r="R81" s="90" t="str">
        <f>CONCATENATE(Q72,$A81)</f>
        <v>F5F4</v>
      </c>
      <c r="S81" s="89"/>
      <c r="T81" s="10"/>
      <c r="U81" s="90"/>
      <c r="V81" s="89"/>
      <c r="W81" s="10"/>
      <c r="X81" s="90"/>
      <c r="Y81" s="530">
        <f>COUNTIF($E81:$Q81,"〇")</f>
        <v>3</v>
      </c>
      <c r="Z81" s="520">
        <f>COUNTIF($E81:$Q81,"×")</f>
        <v>1</v>
      </c>
      <c r="AA81" s="520">
        <f>COUNTIF($E81:$Q81,"△")</f>
        <v>0</v>
      </c>
      <c r="AB81" s="520">
        <f>Y81*2+AA81</f>
        <v>6</v>
      </c>
      <c r="AC81" s="516">
        <f>IF(G82="","",D82+G82+M82+P82+J82)</f>
        <v>22</v>
      </c>
      <c r="AD81" s="512">
        <f>IF(AC81="","",AB81*100+AC81)</f>
        <v>622</v>
      </c>
      <c r="AE81" s="514">
        <f>IF(AC81="","",F82+I82+L82+O82+R82)</f>
        <v>17</v>
      </c>
      <c r="AF81" s="516">
        <f>IF(AD81="","",RANK(AD81,AD75:AD84,0))</f>
        <v>1</v>
      </c>
      <c r="AG81" s="518"/>
      <c r="AH81" s="117" t="str">
        <f>CONCATENATE(A73,AF81)</f>
        <v>F1</v>
      </c>
      <c r="AI81" s="118" t="str">
        <f>B81</f>
        <v>松任の大魔陣Jr</v>
      </c>
    </row>
    <row r="82" spans="1:34" ht="30" customHeight="1">
      <c r="A82" s="552"/>
      <c r="B82" s="541"/>
      <c r="C82" s="541"/>
      <c r="D82" s="13">
        <f>IF(O76="","",O76)</f>
        <v>5</v>
      </c>
      <c r="E82" s="10" t="s">
        <v>0</v>
      </c>
      <c r="F82" s="14">
        <f>IF(M76="","",M76)</f>
        <v>6</v>
      </c>
      <c r="G82" s="13">
        <f>IF(O78="","",O78)</f>
        <v>4</v>
      </c>
      <c r="H82" s="10" t="s">
        <v>0</v>
      </c>
      <c r="I82" s="14">
        <f>IF(M78="","",M78)</f>
        <v>2</v>
      </c>
      <c r="J82" s="13">
        <f>IF(O80="","",O80)</f>
        <v>5</v>
      </c>
      <c r="K82" s="10" t="s">
        <v>0</v>
      </c>
      <c r="L82" s="14">
        <f>IF(M80="","",M80)</f>
        <v>4</v>
      </c>
      <c r="M82" s="542"/>
      <c r="N82" s="543"/>
      <c r="O82" s="543"/>
      <c r="P82" s="22">
        <f>VLOOKUP(P81,'対戦表'!$AG:$AH,2,0)</f>
        <v>8</v>
      </c>
      <c r="Q82" s="6" t="s">
        <v>0</v>
      </c>
      <c r="R82" s="23">
        <f>VLOOKUP(R81,'対戦表'!$AG:$AH,2,0)</f>
        <v>5</v>
      </c>
      <c r="S82" s="5"/>
      <c r="T82" s="6"/>
      <c r="U82" s="7"/>
      <c r="V82" s="5"/>
      <c r="W82" s="6"/>
      <c r="X82" s="7"/>
      <c r="Y82" s="539"/>
      <c r="Z82" s="540"/>
      <c r="AA82" s="540"/>
      <c r="AB82" s="540"/>
      <c r="AC82" s="516"/>
      <c r="AD82" s="512"/>
      <c r="AE82" s="514"/>
      <c r="AF82" s="516"/>
      <c r="AG82" s="532"/>
      <c r="AH82" s="79"/>
    </row>
    <row r="83" spans="1:35" ht="30" customHeight="1">
      <c r="A83" s="522" t="str">
        <f>CONCATENATE(A73,5)</f>
        <v>F5</v>
      </c>
      <c r="B83" s="524" t="str">
        <f>VLOOKUP(A83,'チーム表'!C:D,2,FALSE)</f>
        <v>鞍月・三谷アタッカーズ</v>
      </c>
      <c r="C83" s="524"/>
      <c r="D83" s="8"/>
      <c r="E83" s="12" t="str">
        <f>IF(D84="","",IF(D84=F84,"△",IF(D84&gt;F84,"〇","×")))</f>
        <v>×</v>
      </c>
      <c r="F83" s="9"/>
      <c r="G83" s="8"/>
      <c r="H83" s="12" t="str">
        <f>IF(G84="","",IF(G84=I84,"△",IF(G84&gt;I84,"〇","×")))</f>
        <v>〇</v>
      </c>
      <c r="I83" s="9"/>
      <c r="J83" s="8"/>
      <c r="K83" s="12" t="str">
        <f>IF(J84="","",IF(J84=L84,"△",IF(J84&gt;L84,"〇","×")))</f>
        <v>×</v>
      </c>
      <c r="L83" s="9"/>
      <c r="M83" s="8"/>
      <c r="N83" s="12" t="str">
        <f>IF(M84="","",IF(M84=O84,"△",IF(M84&gt;O84,"〇","×")))</f>
        <v>×</v>
      </c>
      <c r="O83" s="9"/>
      <c r="P83" s="526">
        <f>IF(P84="","",IF(P84=R84,"△",IF(P84&gt;R84,"〇","×")))</f>
      </c>
      <c r="Q83" s="527"/>
      <c r="R83" s="545"/>
      <c r="S83" s="89"/>
      <c r="T83" s="10"/>
      <c r="U83" s="90"/>
      <c r="V83" s="89"/>
      <c r="W83" s="10"/>
      <c r="X83" s="90"/>
      <c r="Y83" s="530">
        <f>COUNTIF($E83:$Q83,"〇")</f>
        <v>1</v>
      </c>
      <c r="Z83" s="520">
        <f>COUNTIF($E83:$Q83,"×")</f>
        <v>3</v>
      </c>
      <c r="AA83" s="520">
        <f>COUNTIF($E83:$Q83,"△")</f>
        <v>0</v>
      </c>
      <c r="AB83" s="520">
        <f>Y83*2+AA83</f>
        <v>2</v>
      </c>
      <c r="AC83" s="516">
        <f>IF(G84="","",D84+G84+M84+P84+J84)</f>
        <v>20</v>
      </c>
      <c r="AD83" s="512">
        <f>IF(AC83="","",AB83*100+AC83)</f>
        <v>220</v>
      </c>
      <c r="AE83" s="514">
        <f>IF(AC83="","",F84+I84+L84+O84+R84)</f>
        <v>20</v>
      </c>
      <c r="AF83" s="516">
        <f>IF(AD83="","",RANK(AD83,AD75:AD84,0))</f>
        <v>4</v>
      </c>
      <c r="AG83" s="551"/>
      <c r="AH83" s="117" t="str">
        <f>CONCATENATE(A73,AF83)</f>
        <v>F4</v>
      </c>
      <c r="AI83" s="118" t="str">
        <f>B83</f>
        <v>鞍月・三谷アタッカーズ</v>
      </c>
    </row>
    <row r="84" spans="1:34" ht="30" customHeight="1" thickBot="1">
      <c r="A84" s="523"/>
      <c r="B84" s="525"/>
      <c r="C84" s="525"/>
      <c r="D84" s="15">
        <f>IF($R76="","",$R76)</f>
        <v>4</v>
      </c>
      <c r="E84" s="16" t="s">
        <v>0</v>
      </c>
      <c r="F84" s="17">
        <f>IF($P76="","",$P76)</f>
        <v>5</v>
      </c>
      <c r="G84" s="15">
        <f>IF($R78="","",$R78)</f>
        <v>8</v>
      </c>
      <c r="H84" s="16" t="s">
        <v>0</v>
      </c>
      <c r="I84" s="17">
        <f>IF($P78="","",$P78)</f>
        <v>3</v>
      </c>
      <c r="J84" s="15">
        <f>IF($R80="","",$R80)</f>
        <v>3</v>
      </c>
      <c r="K84" s="16" t="s">
        <v>0</v>
      </c>
      <c r="L84" s="17">
        <f>IF($P80="","",$P80)</f>
        <v>4</v>
      </c>
      <c r="M84" s="15">
        <f>IF($R82="","",$R82)</f>
        <v>5</v>
      </c>
      <c r="N84" s="16" t="s">
        <v>0</v>
      </c>
      <c r="O84" s="17">
        <f>IF($P82="","",$P82)</f>
        <v>8</v>
      </c>
      <c r="P84" s="528"/>
      <c r="Q84" s="529"/>
      <c r="R84" s="560"/>
      <c r="S84" s="15"/>
      <c r="T84" s="16"/>
      <c r="U84" s="17"/>
      <c r="V84" s="15"/>
      <c r="W84" s="16"/>
      <c r="X84" s="17"/>
      <c r="Y84" s="531"/>
      <c r="Z84" s="521"/>
      <c r="AA84" s="521"/>
      <c r="AB84" s="521"/>
      <c r="AC84" s="517"/>
      <c r="AD84" s="513"/>
      <c r="AE84" s="515"/>
      <c r="AF84" s="517"/>
      <c r="AG84" s="559"/>
      <c r="AH84" s="79"/>
    </row>
    <row r="85" ht="24.75" customHeight="1"/>
    <row r="86" spans="1:34" ht="30" customHeight="1" thickBot="1">
      <c r="A86" s="4"/>
      <c r="B86" s="3"/>
      <c r="C86" s="3"/>
      <c r="D86" s="395"/>
      <c r="E86" s="395" t="str">
        <f>CONCATENATE(A87,"1")</f>
        <v>G1</v>
      </c>
      <c r="F86" s="395"/>
      <c r="G86" s="395"/>
      <c r="H86" s="395" t="str">
        <f>CONCATENATE(A87,"2")</f>
        <v>G2</v>
      </c>
      <c r="I86" s="395"/>
      <c r="J86" s="395"/>
      <c r="K86" s="395" t="str">
        <f>CONCATENATE(A87,"3")</f>
        <v>G3</v>
      </c>
      <c r="L86" s="395"/>
      <c r="M86" s="395"/>
      <c r="N86" s="395" t="str">
        <f>CONCATENATE(A87,"4")</f>
        <v>G4</v>
      </c>
      <c r="O86" s="395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30" customHeight="1">
      <c r="A87" s="568" t="s">
        <v>85</v>
      </c>
      <c r="B87" s="570" t="s">
        <v>60</v>
      </c>
      <c r="C87" s="570"/>
      <c r="D87" s="533" t="str">
        <f>B89</f>
        <v>ドッジの王子様</v>
      </c>
      <c r="E87" s="534"/>
      <c r="F87" s="535"/>
      <c r="G87" s="533" t="str">
        <f>B91</f>
        <v>山中SPARS　Ｊｒ</v>
      </c>
      <c r="H87" s="534"/>
      <c r="I87" s="535"/>
      <c r="J87" s="533" t="str">
        <f>B93</f>
        <v>鵜川ミラクルフェニックスＪｒ</v>
      </c>
      <c r="K87" s="534"/>
      <c r="L87" s="535"/>
      <c r="M87" s="533" t="str">
        <f>B95</f>
        <v>寺井クラブJr.</v>
      </c>
      <c r="N87" s="534"/>
      <c r="O87" s="535"/>
      <c r="P87" s="533"/>
      <c r="Q87" s="534"/>
      <c r="R87" s="535"/>
      <c r="S87" s="533"/>
      <c r="T87" s="534"/>
      <c r="U87" s="535"/>
      <c r="V87" s="533"/>
      <c r="W87" s="534"/>
      <c r="X87" s="534"/>
      <c r="Y87" s="563" t="s">
        <v>28</v>
      </c>
      <c r="Z87" s="553" t="s">
        <v>29</v>
      </c>
      <c r="AA87" s="553" t="s">
        <v>30</v>
      </c>
      <c r="AB87" s="555" t="s">
        <v>31</v>
      </c>
      <c r="AC87" s="557" t="s">
        <v>32</v>
      </c>
      <c r="AD87" s="565" t="s">
        <v>35</v>
      </c>
      <c r="AE87" s="549" t="s">
        <v>33</v>
      </c>
      <c r="AF87" s="557" t="s">
        <v>34</v>
      </c>
      <c r="AG87" s="561" t="s">
        <v>27</v>
      </c>
      <c r="AH87" s="4"/>
    </row>
    <row r="88" spans="1:34" ht="30" customHeight="1">
      <c r="A88" s="569"/>
      <c r="B88" s="571"/>
      <c r="C88" s="571"/>
      <c r="D88" s="536"/>
      <c r="E88" s="537"/>
      <c r="F88" s="538"/>
      <c r="G88" s="536"/>
      <c r="H88" s="537"/>
      <c r="I88" s="538"/>
      <c r="J88" s="536"/>
      <c r="K88" s="537"/>
      <c r="L88" s="538"/>
      <c r="M88" s="536"/>
      <c r="N88" s="537"/>
      <c r="O88" s="538"/>
      <c r="P88" s="536"/>
      <c r="Q88" s="537"/>
      <c r="R88" s="538"/>
      <c r="S88" s="536"/>
      <c r="T88" s="537"/>
      <c r="U88" s="538"/>
      <c r="V88" s="536"/>
      <c r="W88" s="537"/>
      <c r="X88" s="537"/>
      <c r="Y88" s="564"/>
      <c r="Z88" s="554"/>
      <c r="AA88" s="554"/>
      <c r="AB88" s="556"/>
      <c r="AC88" s="558"/>
      <c r="AD88" s="566"/>
      <c r="AE88" s="550"/>
      <c r="AF88" s="558"/>
      <c r="AG88" s="562"/>
      <c r="AH88" s="4"/>
    </row>
    <row r="89" spans="1:35" ht="30" customHeight="1">
      <c r="A89" s="522" t="str">
        <f>CONCATENATE(A87,1)</f>
        <v>G1</v>
      </c>
      <c r="B89" s="524" t="str">
        <f>VLOOKUP(A89,'チーム表'!C:D,2,FALSE)</f>
        <v>ドッジの王子様</v>
      </c>
      <c r="C89" s="524"/>
      <c r="D89" s="526"/>
      <c r="E89" s="527"/>
      <c r="F89" s="545"/>
      <c r="G89" s="89" t="str">
        <f>CONCATENATE($A89,H86)</f>
        <v>G1G2</v>
      </c>
      <c r="H89" s="10" t="str">
        <f>IF(G90="","",IF(G90=I90,"△",IF(G90&gt;I90,"〇","×")))</f>
        <v>〇</v>
      </c>
      <c r="I89" s="90" t="str">
        <f>CONCATENATE(H86,$A89)</f>
        <v>G2G1</v>
      </c>
      <c r="J89" s="89" t="str">
        <f>CONCATENATE($A89,K86)</f>
        <v>G1G3</v>
      </c>
      <c r="K89" s="10" t="str">
        <f>IF(J90="","",IF(J90=L90,"△",IF(J90&gt;L90,"〇","×")))</f>
        <v>〇</v>
      </c>
      <c r="L89" s="90" t="str">
        <f>CONCATENATE(K86,$A89)</f>
        <v>G3G1</v>
      </c>
      <c r="M89" s="89" t="str">
        <f>CONCATENATE($A89,N86)</f>
        <v>G1G4</v>
      </c>
      <c r="N89" s="10" t="str">
        <f>IF(M90="","",IF(M90=O90,"△",IF(M90&gt;O90,"〇","×")))</f>
        <v>〇</v>
      </c>
      <c r="O89" s="90" t="str">
        <f>CONCATENATE(N86,$A89)</f>
        <v>G4G1</v>
      </c>
      <c r="P89" s="89"/>
      <c r="Q89" s="10"/>
      <c r="R89" s="90"/>
      <c r="S89" s="89"/>
      <c r="T89" s="10"/>
      <c r="U89" s="90"/>
      <c r="V89" s="89"/>
      <c r="W89" s="10"/>
      <c r="X89" s="90"/>
      <c r="Y89" s="530">
        <f>COUNTIF($E89:$N89,"〇")</f>
        <v>3</v>
      </c>
      <c r="Z89" s="520">
        <f>COUNTIF($E89:$N89,"×")</f>
        <v>0</v>
      </c>
      <c r="AA89" s="520">
        <f>COUNTIF($E89:$N89,"△")</f>
        <v>0</v>
      </c>
      <c r="AB89" s="520">
        <f>Y89*2+AA89</f>
        <v>6</v>
      </c>
      <c r="AC89" s="516">
        <f>IF(G90="","",D90+G90+M90+J90)</f>
        <v>23</v>
      </c>
      <c r="AD89" s="512">
        <f>IF(AC89="","",AB89*100+AC89)</f>
        <v>623</v>
      </c>
      <c r="AE89" s="514">
        <f>IF(AC89="","",F90+I90+L90+O90)</f>
        <v>6</v>
      </c>
      <c r="AF89" s="516">
        <f>IF(AD89="","",RANK(AD89,AD89:AD96,0))</f>
        <v>1</v>
      </c>
      <c r="AG89" s="551"/>
      <c r="AH89" s="117" t="str">
        <f>CONCATENATE(A87,AF89)</f>
        <v>G1</v>
      </c>
      <c r="AI89" s="118" t="str">
        <f>B89</f>
        <v>ドッジの王子様</v>
      </c>
    </row>
    <row r="90" spans="1:34" ht="30" customHeight="1">
      <c r="A90" s="552"/>
      <c r="B90" s="524"/>
      <c r="C90" s="524"/>
      <c r="D90" s="546"/>
      <c r="E90" s="547"/>
      <c r="F90" s="548"/>
      <c r="G90" s="22">
        <f>VLOOKUP(G89,'対戦表'!$AG:$AH,2,0)</f>
        <v>6</v>
      </c>
      <c r="H90" s="6" t="s">
        <v>0</v>
      </c>
      <c r="I90" s="23">
        <f>VLOOKUP(I89,'対戦表'!$AG:$AH,2,0)</f>
        <v>0</v>
      </c>
      <c r="J90" s="22">
        <f>VLOOKUP(J89,'対戦表'!$AG:$AH,2,0)</f>
        <v>9</v>
      </c>
      <c r="K90" s="6" t="s">
        <v>0</v>
      </c>
      <c r="L90" s="23">
        <f>VLOOKUP(L89,'対戦表'!$AG:$AH,2,0)</f>
        <v>4</v>
      </c>
      <c r="M90" s="22">
        <f>VLOOKUP(M89,'対戦表'!$AG:$AH,2,0)</f>
        <v>8</v>
      </c>
      <c r="N90" s="6" t="s">
        <v>0</v>
      </c>
      <c r="O90" s="23">
        <f>VLOOKUP(O89,'対戦表'!$AG:$AH,2,0)</f>
        <v>2</v>
      </c>
      <c r="P90" s="5"/>
      <c r="Q90" s="6"/>
      <c r="R90" s="7"/>
      <c r="S90" s="5"/>
      <c r="T90" s="6"/>
      <c r="U90" s="7"/>
      <c r="V90" s="5"/>
      <c r="W90" s="6"/>
      <c r="X90" s="7"/>
      <c r="Y90" s="539"/>
      <c r="Z90" s="540"/>
      <c r="AA90" s="540"/>
      <c r="AB90" s="540"/>
      <c r="AC90" s="516"/>
      <c r="AD90" s="512"/>
      <c r="AE90" s="514"/>
      <c r="AF90" s="516"/>
      <c r="AG90" s="544"/>
      <c r="AH90" s="79"/>
    </row>
    <row r="91" spans="1:35" ht="30" customHeight="1">
      <c r="A91" s="522" t="str">
        <f>CONCATENATE(A87,2)</f>
        <v>G2</v>
      </c>
      <c r="B91" s="524" t="str">
        <f>VLOOKUP(A91,'チーム表'!C:D,2,FALSE)</f>
        <v>山中SPARS　Ｊｒ</v>
      </c>
      <c r="C91" s="524"/>
      <c r="D91" s="13"/>
      <c r="E91" s="10" t="str">
        <f>IF(D92="","",IF(D92=F92,"△",IF(D92&gt;F92,"〇","×")))</f>
        <v>×</v>
      </c>
      <c r="F91" s="14"/>
      <c r="G91" s="526"/>
      <c r="H91" s="527"/>
      <c r="I91" s="545"/>
      <c r="J91" s="89" t="str">
        <f>CONCATENATE($A91,K86)</f>
        <v>G2G3</v>
      </c>
      <c r="K91" s="10" t="str">
        <f>IF(J92="","",IF(J92=L92,"△",IF(J92&gt;L92,"〇","×")))</f>
        <v>×</v>
      </c>
      <c r="L91" s="90" t="str">
        <f>CONCATENATE(K86,$A91)</f>
        <v>G3G2</v>
      </c>
      <c r="M91" s="89" t="str">
        <f>CONCATENATE($A91,N86)</f>
        <v>G2G4</v>
      </c>
      <c r="N91" s="10" t="str">
        <f>IF(M92="","",IF(M92=O92,"△",IF(M92&gt;O92,"〇","×")))</f>
        <v>〇</v>
      </c>
      <c r="O91" s="90" t="str">
        <f>CONCATENATE(N86,$A91)</f>
        <v>G4G2</v>
      </c>
      <c r="P91" s="89"/>
      <c r="Q91" s="10"/>
      <c r="R91" s="90"/>
      <c r="S91" s="89"/>
      <c r="T91" s="10"/>
      <c r="U91" s="90"/>
      <c r="V91" s="89"/>
      <c r="W91" s="10"/>
      <c r="X91" s="90"/>
      <c r="Y91" s="530">
        <f>COUNTIF($E91:$N91,"〇")</f>
        <v>1</v>
      </c>
      <c r="Z91" s="520">
        <f>COUNTIF($E91:$N91,"×")</f>
        <v>2</v>
      </c>
      <c r="AA91" s="520">
        <f>COUNTIF($E91:$N91,"△")</f>
        <v>0</v>
      </c>
      <c r="AB91" s="520">
        <f>Y91*2+AA91</f>
        <v>2</v>
      </c>
      <c r="AC91" s="516">
        <f>IF(D92="","",D92+G92+M92+J92)</f>
        <v>8</v>
      </c>
      <c r="AD91" s="512">
        <f>IF(AC91="","",AB91*100+AC91)</f>
        <v>208</v>
      </c>
      <c r="AE91" s="514">
        <f>IF(AC91="","",F92+I92+L92+O92)</f>
        <v>18</v>
      </c>
      <c r="AF91" s="516">
        <f>IF(AD91="","",RANK(AD91,AD89:AD96,0))</f>
        <v>3</v>
      </c>
      <c r="AG91" s="551"/>
      <c r="AH91" s="117" t="str">
        <f>CONCATENATE(A87,AF91)</f>
        <v>G3</v>
      </c>
      <c r="AI91" s="118" t="str">
        <f>B91</f>
        <v>山中SPARS　Ｊｒ</v>
      </c>
    </row>
    <row r="92" spans="1:34" ht="30" customHeight="1">
      <c r="A92" s="552"/>
      <c r="B92" s="524"/>
      <c r="C92" s="524"/>
      <c r="D92" s="13">
        <f>IF(I90="","",I90)</f>
        <v>0</v>
      </c>
      <c r="E92" s="10" t="s">
        <v>0</v>
      </c>
      <c r="F92" s="14">
        <f>IF(G90="","",G90)</f>
        <v>6</v>
      </c>
      <c r="G92" s="546"/>
      <c r="H92" s="547"/>
      <c r="I92" s="548"/>
      <c r="J92" s="22">
        <f>VLOOKUP(J91,'対戦表'!$AG:$AH,2,0)</f>
        <v>0</v>
      </c>
      <c r="K92" s="6" t="s">
        <v>0</v>
      </c>
      <c r="L92" s="23">
        <f>VLOOKUP(L91,'対戦表'!$AG:$AH,2,0)</f>
        <v>8</v>
      </c>
      <c r="M92" s="22">
        <f>VLOOKUP(M91,'対戦表'!$AG:$AH,2,0)</f>
        <v>8</v>
      </c>
      <c r="N92" s="6" t="s">
        <v>0</v>
      </c>
      <c r="O92" s="23">
        <f>VLOOKUP(O91,'対戦表'!$AG:$AH,2,0)</f>
        <v>4</v>
      </c>
      <c r="P92" s="5"/>
      <c r="Q92" s="6"/>
      <c r="R92" s="7"/>
      <c r="S92" s="5"/>
      <c r="T92" s="6"/>
      <c r="U92" s="7"/>
      <c r="V92" s="5"/>
      <c r="W92" s="6"/>
      <c r="X92" s="7"/>
      <c r="Y92" s="539"/>
      <c r="Z92" s="540"/>
      <c r="AA92" s="540"/>
      <c r="AB92" s="540"/>
      <c r="AC92" s="516"/>
      <c r="AD92" s="512"/>
      <c r="AE92" s="514"/>
      <c r="AF92" s="516"/>
      <c r="AG92" s="544"/>
      <c r="AH92" s="79"/>
    </row>
    <row r="93" spans="1:35" ht="30" customHeight="1">
      <c r="A93" s="522" t="str">
        <f>CONCATENATE(A87,3)</f>
        <v>G3</v>
      </c>
      <c r="B93" s="524" t="str">
        <f>VLOOKUP(A93,'チーム表'!C:D,2,FALSE)</f>
        <v>鵜川ミラクルフェニックスＪｒ</v>
      </c>
      <c r="C93" s="524"/>
      <c r="D93" s="8"/>
      <c r="E93" s="12" t="str">
        <f>IF(D94="","",IF(D94=F94,"△",IF(D94&gt;F94,"〇","×")))</f>
        <v>×</v>
      </c>
      <c r="F93" s="9"/>
      <c r="G93" s="8"/>
      <c r="H93" s="12" t="str">
        <f>IF(G94="","",IF(G94=I94,"△",IF(G94&gt;I94,"〇","×")))</f>
        <v>〇</v>
      </c>
      <c r="I93" s="9"/>
      <c r="J93" s="526"/>
      <c r="K93" s="527"/>
      <c r="L93" s="545"/>
      <c r="M93" s="89" t="str">
        <f>CONCATENATE($A93,N86)</f>
        <v>G3G4</v>
      </c>
      <c r="N93" s="10" t="str">
        <f>IF(M94="","",IF(M94=O94,"△",IF(M94&gt;O94,"〇","×")))</f>
        <v>〇</v>
      </c>
      <c r="O93" s="90" t="str">
        <f>CONCATENATE(N86,$A93)</f>
        <v>G4G3</v>
      </c>
      <c r="P93" s="89"/>
      <c r="Q93" s="10"/>
      <c r="R93" s="90"/>
      <c r="S93" s="89"/>
      <c r="T93" s="10"/>
      <c r="U93" s="90"/>
      <c r="V93" s="89"/>
      <c r="W93" s="10"/>
      <c r="X93" s="90"/>
      <c r="Y93" s="530">
        <f>COUNTIF($E93:$N93,"〇")</f>
        <v>2</v>
      </c>
      <c r="Z93" s="520">
        <f>COUNTIF($E93:$N93,"×")</f>
        <v>1</v>
      </c>
      <c r="AA93" s="520">
        <f>COUNTIF($E93:$N93,"△")</f>
        <v>0</v>
      </c>
      <c r="AB93" s="520">
        <f>Y93*2+AA93</f>
        <v>4</v>
      </c>
      <c r="AC93" s="516">
        <f>IF(G94="","",D94+G94+M94+J94)</f>
        <v>22</v>
      </c>
      <c r="AD93" s="512">
        <f>IF(AC93="","",AB93*100+AC93)</f>
        <v>422</v>
      </c>
      <c r="AE93" s="514">
        <f>IF(AC93="","",F94+I94+L94+O94)</f>
        <v>12</v>
      </c>
      <c r="AF93" s="516">
        <f>IF(AD93="","",RANK(AD93,AD89:AD96,0))</f>
        <v>2</v>
      </c>
      <c r="AG93" s="544"/>
      <c r="AH93" s="117" t="str">
        <f>CONCATENATE(A87,AF93)</f>
        <v>G2</v>
      </c>
      <c r="AI93" s="118" t="str">
        <f>B93</f>
        <v>鵜川ミラクルフェニックスＪｒ</v>
      </c>
    </row>
    <row r="94" spans="1:34" ht="30" customHeight="1">
      <c r="A94" s="552"/>
      <c r="B94" s="524"/>
      <c r="C94" s="524"/>
      <c r="D94" s="5">
        <f>IF(L90="","",L90)</f>
        <v>4</v>
      </c>
      <c r="E94" s="6" t="s">
        <v>0</v>
      </c>
      <c r="F94" s="7">
        <f>IF(J90="","",J90)</f>
        <v>9</v>
      </c>
      <c r="G94" s="5">
        <f>IF(L92="","",L92)</f>
        <v>8</v>
      </c>
      <c r="H94" s="6" t="s">
        <v>0</v>
      </c>
      <c r="I94" s="7">
        <f>IF(J92="","",J92)</f>
        <v>0</v>
      </c>
      <c r="J94" s="546"/>
      <c r="K94" s="547"/>
      <c r="L94" s="548"/>
      <c r="M94" s="22">
        <f>VLOOKUP(M93,'対戦表'!$AG:$AH,2,0)</f>
        <v>10</v>
      </c>
      <c r="N94" s="6" t="s">
        <v>0</v>
      </c>
      <c r="O94" s="23">
        <f>VLOOKUP(O93,'対戦表'!$AG:$AH,2,0)</f>
        <v>3</v>
      </c>
      <c r="P94" s="5"/>
      <c r="Q94" s="6"/>
      <c r="R94" s="7"/>
      <c r="S94" s="5"/>
      <c r="T94" s="6"/>
      <c r="U94" s="7"/>
      <c r="V94" s="5"/>
      <c r="W94" s="6"/>
      <c r="X94" s="7"/>
      <c r="Y94" s="539"/>
      <c r="Z94" s="540"/>
      <c r="AA94" s="540"/>
      <c r="AB94" s="540"/>
      <c r="AC94" s="516"/>
      <c r="AD94" s="512"/>
      <c r="AE94" s="514"/>
      <c r="AF94" s="516"/>
      <c r="AG94" s="544"/>
      <c r="AH94" s="79"/>
    </row>
    <row r="95" spans="1:35" ht="30" customHeight="1">
      <c r="A95" s="522" t="str">
        <f>CONCATENATE(A87,4)</f>
        <v>G4</v>
      </c>
      <c r="B95" s="524" t="str">
        <f>VLOOKUP(A95,'チーム表'!C:D,2,FALSE)</f>
        <v>寺井クラブJr.</v>
      </c>
      <c r="C95" s="524"/>
      <c r="D95" s="8"/>
      <c r="E95" s="12" t="str">
        <f>IF(D96="","",IF(D96=F96,"△",IF(D96&gt;F96,"〇","×")))</f>
        <v>×</v>
      </c>
      <c r="F95" s="9"/>
      <c r="G95" s="8"/>
      <c r="H95" s="12" t="str">
        <f>IF(G96="","",IF(G96=I96,"△",IF(G96&gt;I96,"〇","×")))</f>
        <v>×</v>
      </c>
      <c r="I95" s="9"/>
      <c r="J95" s="8"/>
      <c r="K95" s="12" t="str">
        <f>IF(J96="","",IF(J96=L96,"△",IF(J96&gt;L96,"〇","×")))</f>
        <v>×</v>
      </c>
      <c r="L95" s="9"/>
      <c r="M95" s="526"/>
      <c r="N95" s="527"/>
      <c r="O95" s="527"/>
      <c r="P95" s="89"/>
      <c r="Q95" s="10"/>
      <c r="R95" s="90"/>
      <c r="S95" s="89"/>
      <c r="T95" s="10"/>
      <c r="U95" s="90"/>
      <c r="V95" s="89"/>
      <c r="W95" s="10"/>
      <c r="X95" s="90"/>
      <c r="Y95" s="530">
        <f>COUNTIF($E95:$N95,"〇")</f>
        <v>0</v>
      </c>
      <c r="Z95" s="520">
        <f>COUNTIF($E95:$N95,"×")</f>
        <v>3</v>
      </c>
      <c r="AA95" s="520">
        <f>COUNTIF($E95:$N95,"△")</f>
        <v>0</v>
      </c>
      <c r="AB95" s="520">
        <f>Y95*2+AA95</f>
        <v>0</v>
      </c>
      <c r="AC95" s="516">
        <f>IF(G96="","",D96+G96+M96+J96)</f>
        <v>9</v>
      </c>
      <c r="AD95" s="512">
        <f>IF(AC95="","",AB95*100+AC95)</f>
        <v>9</v>
      </c>
      <c r="AE95" s="514">
        <f>IF(AC95="","",F96+I96+L96+O96)</f>
        <v>26</v>
      </c>
      <c r="AF95" s="516">
        <f>IF(AD95="","",RANK(AD95,AD89:AD96,0))</f>
        <v>4</v>
      </c>
      <c r="AG95" s="518"/>
      <c r="AH95" s="117" t="str">
        <f>CONCATENATE(A87,AF95)</f>
        <v>G4</v>
      </c>
      <c r="AI95" s="118" t="str">
        <f>B95</f>
        <v>寺井クラブJr.</v>
      </c>
    </row>
    <row r="96" spans="1:34" ht="30" customHeight="1" thickBot="1">
      <c r="A96" s="523"/>
      <c r="B96" s="525"/>
      <c r="C96" s="525"/>
      <c r="D96" s="15">
        <f>IF(O90="","",O90)</f>
        <v>2</v>
      </c>
      <c r="E96" s="16" t="s">
        <v>0</v>
      </c>
      <c r="F96" s="17">
        <f>IF(M90="","",M90)</f>
        <v>8</v>
      </c>
      <c r="G96" s="15">
        <f>IF(O92="","",O92)</f>
        <v>4</v>
      </c>
      <c r="H96" s="16" t="s">
        <v>0</v>
      </c>
      <c r="I96" s="17">
        <f>IF(M92="","",M92)</f>
        <v>8</v>
      </c>
      <c r="J96" s="15">
        <f>IF(O94="","",O94)</f>
        <v>3</v>
      </c>
      <c r="K96" s="16" t="s">
        <v>0</v>
      </c>
      <c r="L96" s="17">
        <f>IF(M94="","",M94)</f>
        <v>10</v>
      </c>
      <c r="M96" s="528"/>
      <c r="N96" s="529"/>
      <c r="O96" s="529"/>
      <c r="P96" s="15"/>
      <c r="Q96" s="16"/>
      <c r="R96" s="17"/>
      <c r="S96" s="15"/>
      <c r="T96" s="16"/>
      <c r="U96" s="17"/>
      <c r="V96" s="15"/>
      <c r="W96" s="16"/>
      <c r="X96" s="17"/>
      <c r="Y96" s="531"/>
      <c r="Z96" s="521"/>
      <c r="AA96" s="521"/>
      <c r="AB96" s="521"/>
      <c r="AC96" s="517"/>
      <c r="AD96" s="513"/>
      <c r="AE96" s="515"/>
      <c r="AF96" s="517"/>
      <c r="AG96" s="519"/>
      <c r="AH96" s="79"/>
    </row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</sheetData>
  <sheetProtection/>
  <mergeCells count="523">
    <mergeCell ref="AG93:AG94"/>
    <mergeCell ref="J93:L94"/>
    <mergeCell ref="AB93:AB94"/>
    <mergeCell ref="AC93:AC94"/>
    <mergeCell ref="AD93:AD94"/>
    <mergeCell ref="AE93:AE94"/>
    <mergeCell ref="AF93:AF94"/>
    <mergeCell ref="AA93:AA94"/>
    <mergeCell ref="AD91:AD92"/>
    <mergeCell ref="AE91:AE92"/>
    <mergeCell ref="A93:A94"/>
    <mergeCell ref="B93:C94"/>
    <mergeCell ref="Y93:Y94"/>
    <mergeCell ref="Z93:Z94"/>
    <mergeCell ref="AA91:AA92"/>
    <mergeCell ref="G91:I92"/>
    <mergeCell ref="AB91:AB92"/>
    <mergeCell ref="AE89:AE90"/>
    <mergeCell ref="AF89:AF90"/>
    <mergeCell ref="AG89:AG90"/>
    <mergeCell ref="AG91:AG92"/>
    <mergeCell ref="AF91:AF92"/>
    <mergeCell ref="A91:A92"/>
    <mergeCell ref="B91:C92"/>
    <mergeCell ref="Y91:Y92"/>
    <mergeCell ref="Z91:Z92"/>
    <mergeCell ref="AC91:AC92"/>
    <mergeCell ref="AG87:AG88"/>
    <mergeCell ref="A89:A90"/>
    <mergeCell ref="B89:C90"/>
    <mergeCell ref="Y89:Y90"/>
    <mergeCell ref="Z89:Z90"/>
    <mergeCell ref="AA89:AA90"/>
    <mergeCell ref="D89:F90"/>
    <mergeCell ref="AB89:AB90"/>
    <mergeCell ref="AC89:AC90"/>
    <mergeCell ref="AD89:AD90"/>
    <mergeCell ref="AF87:AF88"/>
    <mergeCell ref="AC83:AC84"/>
    <mergeCell ref="AD83:AD84"/>
    <mergeCell ref="AE83:AE84"/>
    <mergeCell ref="AF83:AF84"/>
    <mergeCell ref="AA87:AA88"/>
    <mergeCell ref="AB87:AB88"/>
    <mergeCell ref="AC87:AC88"/>
    <mergeCell ref="AD87:AD88"/>
    <mergeCell ref="A87:A88"/>
    <mergeCell ref="B87:C88"/>
    <mergeCell ref="G87:I88"/>
    <mergeCell ref="Y87:Y88"/>
    <mergeCell ref="Z87:Z88"/>
    <mergeCell ref="AE87:AE88"/>
    <mergeCell ref="AG79:AG80"/>
    <mergeCell ref="A83:A84"/>
    <mergeCell ref="B83:C84"/>
    <mergeCell ref="P83:R84"/>
    <mergeCell ref="Y83:Y84"/>
    <mergeCell ref="Z83:Z84"/>
    <mergeCell ref="AA83:AA84"/>
    <mergeCell ref="AB83:AB84"/>
    <mergeCell ref="AG83:AG84"/>
    <mergeCell ref="A81:A82"/>
    <mergeCell ref="AG77:AG78"/>
    <mergeCell ref="A79:A80"/>
    <mergeCell ref="B79:C80"/>
    <mergeCell ref="Y79:Y80"/>
    <mergeCell ref="Z79:Z80"/>
    <mergeCell ref="AA79:AA80"/>
    <mergeCell ref="AB79:AB80"/>
    <mergeCell ref="AC79:AC80"/>
    <mergeCell ref="AE79:AE80"/>
    <mergeCell ref="AF79:AF80"/>
    <mergeCell ref="AG75:AG76"/>
    <mergeCell ref="A77:A78"/>
    <mergeCell ref="B77:C78"/>
    <mergeCell ref="Y77:Y78"/>
    <mergeCell ref="Z77:Z78"/>
    <mergeCell ref="AA77:AA78"/>
    <mergeCell ref="AB77:AB78"/>
    <mergeCell ref="AC77:AC78"/>
    <mergeCell ref="AE77:AE78"/>
    <mergeCell ref="AF77:AF78"/>
    <mergeCell ref="AG73:AG74"/>
    <mergeCell ref="A75:A76"/>
    <mergeCell ref="B75:C76"/>
    <mergeCell ref="Y75:Y76"/>
    <mergeCell ref="Z75:Z76"/>
    <mergeCell ref="AA75:AA76"/>
    <mergeCell ref="AB75:AB76"/>
    <mergeCell ref="AC75:AC76"/>
    <mergeCell ref="AE75:AE76"/>
    <mergeCell ref="AF75:AF76"/>
    <mergeCell ref="AD73:AD74"/>
    <mergeCell ref="AE69:AE70"/>
    <mergeCell ref="AF69:AF70"/>
    <mergeCell ref="G73:I74"/>
    <mergeCell ref="M73:O74"/>
    <mergeCell ref="P73:R74"/>
    <mergeCell ref="AB73:AB74"/>
    <mergeCell ref="AE73:AE74"/>
    <mergeCell ref="AF73:AF74"/>
    <mergeCell ref="AD69:AD70"/>
    <mergeCell ref="AG69:AG70"/>
    <mergeCell ref="A73:A74"/>
    <mergeCell ref="B73:C74"/>
    <mergeCell ref="J73:L74"/>
    <mergeCell ref="Y73:Y74"/>
    <mergeCell ref="Z73:Z74"/>
    <mergeCell ref="AA73:AA74"/>
    <mergeCell ref="D73:F74"/>
    <mergeCell ref="AC73:AC74"/>
    <mergeCell ref="AD67:AD68"/>
    <mergeCell ref="AG67:AG68"/>
    <mergeCell ref="A69:A70"/>
    <mergeCell ref="B69:C70"/>
    <mergeCell ref="Y69:Y70"/>
    <mergeCell ref="Z69:Z70"/>
    <mergeCell ref="AA69:AA70"/>
    <mergeCell ref="P69:R70"/>
    <mergeCell ref="AB69:AB70"/>
    <mergeCell ref="AC69:AC70"/>
    <mergeCell ref="AE67:AE68"/>
    <mergeCell ref="AF67:AF68"/>
    <mergeCell ref="AC63:AC64"/>
    <mergeCell ref="AD63:AD64"/>
    <mergeCell ref="AE63:AE64"/>
    <mergeCell ref="AF63:AF64"/>
    <mergeCell ref="AD65:AD66"/>
    <mergeCell ref="AE65:AE66"/>
    <mergeCell ref="AF65:AF66"/>
    <mergeCell ref="AC67:AC68"/>
    <mergeCell ref="AG63:AG64"/>
    <mergeCell ref="A67:A68"/>
    <mergeCell ref="B67:C68"/>
    <mergeCell ref="M67:O68"/>
    <mergeCell ref="Y67:Y68"/>
    <mergeCell ref="Z67:Z68"/>
    <mergeCell ref="A65:A66"/>
    <mergeCell ref="B65:C66"/>
    <mergeCell ref="J65:L66"/>
    <mergeCell ref="Y65:Y66"/>
    <mergeCell ref="AE61:AE62"/>
    <mergeCell ref="AF61:AF62"/>
    <mergeCell ref="AG61:AG62"/>
    <mergeCell ref="A63:A64"/>
    <mergeCell ref="B63:C64"/>
    <mergeCell ref="Y63:Y64"/>
    <mergeCell ref="Z63:Z64"/>
    <mergeCell ref="AA63:AA64"/>
    <mergeCell ref="G63:I64"/>
    <mergeCell ref="AB63:AB64"/>
    <mergeCell ref="AG59:AG60"/>
    <mergeCell ref="A61:A62"/>
    <mergeCell ref="B61:C62"/>
    <mergeCell ref="Y61:Y62"/>
    <mergeCell ref="Z61:Z62"/>
    <mergeCell ref="AA61:AA62"/>
    <mergeCell ref="D61:F62"/>
    <mergeCell ref="AB61:AB62"/>
    <mergeCell ref="AC61:AC62"/>
    <mergeCell ref="AD61:AD62"/>
    <mergeCell ref="AF59:AF60"/>
    <mergeCell ref="AC55:AC56"/>
    <mergeCell ref="AD55:AD56"/>
    <mergeCell ref="AE55:AE56"/>
    <mergeCell ref="AF55:AF56"/>
    <mergeCell ref="AA59:AA60"/>
    <mergeCell ref="AB59:AB60"/>
    <mergeCell ref="AC59:AC60"/>
    <mergeCell ref="AD59:AD60"/>
    <mergeCell ref="Z59:Z60"/>
    <mergeCell ref="A55:A56"/>
    <mergeCell ref="B55:C56"/>
    <mergeCell ref="Y55:Y56"/>
    <mergeCell ref="Z55:Z56"/>
    <mergeCell ref="A59:A60"/>
    <mergeCell ref="B59:C60"/>
    <mergeCell ref="J59:L60"/>
    <mergeCell ref="Y59:Y60"/>
    <mergeCell ref="AG53:AG54"/>
    <mergeCell ref="AA55:AA56"/>
    <mergeCell ref="AB55:AB56"/>
    <mergeCell ref="AB53:AB54"/>
    <mergeCell ref="AC53:AC54"/>
    <mergeCell ref="AG55:AG56"/>
    <mergeCell ref="A53:A54"/>
    <mergeCell ref="B53:C54"/>
    <mergeCell ref="J53:L54"/>
    <mergeCell ref="Y53:Y54"/>
    <mergeCell ref="AD49:AD50"/>
    <mergeCell ref="AE49:AE50"/>
    <mergeCell ref="Z53:Z54"/>
    <mergeCell ref="AA53:AA54"/>
    <mergeCell ref="B49:C50"/>
    <mergeCell ref="Y49:Y50"/>
    <mergeCell ref="Z49:Z50"/>
    <mergeCell ref="AA49:AA50"/>
    <mergeCell ref="Y51:Y52"/>
    <mergeCell ref="Z51:Z52"/>
    <mergeCell ref="AA51:AA52"/>
    <mergeCell ref="AF47:AF48"/>
    <mergeCell ref="AG47:AG48"/>
    <mergeCell ref="AB49:AB50"/>
    <mergeCell ref="AC49:AC50"/>
    <mergeCell ref="AB47:AB48"/>
    <mergeCell ref="AC47:AC48"/>
    <mergeCell ref="AF49:AF50"/>
    <mergeCell ref="AG49:AG50"/>
    <mergeCell ref="AG43:AG44"/>
    <mergeCell ref="A47:A48"/>
    <mergeCell ref="B47:C48"/>
    <mergeCell ref="J47:L48"/>
    <mergeCell ref="Y47:Y48"/>
    <mergeCell ref="Z47:Z48"/>
    <mergeCell ref="AA47:AA48"/>
    <mergeCell ref="D47:F48"/>
    <mergeCell ref="AD47:AD48"/>
    <mergeCell ref="AE47:AE48"/>
    <mergeCell ref="P43:R44"/>
    <mergeCell ref="AB43:AB44"/>
    <mergeCell ref="AC43:AC44"/>
    <mergeCell ref="AD43:AD44"/>
    <mergeCell ref="AE43:AE44"/>
    <mergeCell ref="AF43:AF44"/>
    <mergeCell ref="AA41:AA42"/>
    <mergeCell ref="AB41:AB42"/>
    <mergeCell ref="AC41:AC42"/>
    <mergeCell ref="AD41:AD42"/>
    <mergeCell ref="AG41:AG42"/>
    <mergeCell ref="A43:A44"/>
    <mergeCell ref="B43:C44"/>
    <mergeCell ref="Y43:Y44"/>
    <mergeCell ref="Z43:Z44"/>
    <mergeCell ref="AA43:AA44"/>
    <mergeCell ref="AE41:AE42"/>
    <mergeCell ref="AF41:AF42"/>
    <mergeCell ref="AC37:AC38"/>
    <mergeCell ref="AD37:AD38"/>
    <mergeCell ref="AE37:AE38"/>
    <mergeCell ref="AF37:AF38"/>
    <mergeCell ref="AD39:AD40"/>
    <mergeCell ref="AE39:AE40"/>
    <mergeCell ref="AF39:AF40"/>
    <mergeCell ref="AG37:AG38"/>
    <mergeCell ref="A41:A42"/>
    <mergeCell ref="B41:C42"/>
    <mergeCell ref="M41:O42"/>
    <mergeCell ref="Y41:Y42"/>
    <mergeCell ref="Z41:Z42"/>
    <mergeCell ref="A39:A40"/>
    <mergeCell ref="B39:C40"/>
    <mergeCell ref="J39:L40"/>
    <mergeCell ref="Y39:Y40"/>
    <mergeCell ref="AE35:AE36"/>
    <mergeCell ref="AF35:AF36"/>
    <mergeCell ref="AG35:AG36"/>
    <mergeCell ref="A37:A38"/>
    <mergeCell ref="B37:C38"/>
    <mergeCell ref="Y37:Y38"/>
    <mergeCell ref="Z37:Z38"/>
    <mergeCell ref="AA37:AA38"/>
    <mergeCell ref="G37:I38"/>
    <mergeCell ref="AB37:AB38"/>
    <mergeCell ref="AG33:AG34"/>
    <mergeCell ref="A35:A36"/>
    <mergeCell ref="B35:C36"/>
    <mergeCell ref="Y35:Y36"/>
    <mergeCell ref="Z35:Z36"/>
    <mergeCell ref="AA35:AA36"/>
    <mergeCell ref="D35:F36"/>
    <mergeCell ref="AB35:AB36"/>
    <mergeCell ref="AC35:AC36"/>
    <mergeCell ref="AD35:AD36"/>
    <mergeCell ref="AE29:AE30"/>
    <mergeCell ref="AF29:AF30"/>
    <mergeCell ref="AA33:AA34"/>
    <mergeCell ref="AB33:AB34"/>
    <mergeCell ref="AC33:AC34"/>
    <mergeCell ref="AD33:AD34"/>
    <mergeCell ref="AG29:AG30"/>
    <mergeCell ref="A33:A34"/>
    <mergeCell ref="B33:C34"/>
    <mergeCell ref="G33:I34"/>
    <mergeCell ref="Y33:Y34"/>
    <mergeCell ref="Z33:Z34"/>
    <mergeCell ref="AE33:AE34"/>
    <mergeCell ref="AF33:AF34"/>
    <mergeCell ref="AC29:AC30"/>
    <mergeCell ref="AD29:AD30"/>
    <mergeCell ref="AE25:AE26"/>
    <mergeCell ref="AF25:AF26"/>
    <mergeCell ref="AG25:AG26"/>
    <mergeCell ref="A29:A30"/>
    <mergeCell ref="B29:C30"/>
    <mergeCell ref="P29:R30"/>
    <mergeCell ref="Y29:Y30"/>
    <mergeCell ref="Z29:Z30"/>
    <mergeCell ref="AA29:AA30"/>
    <mergeCell ref="AB29:AB30"/>
    <mergeCell ref="AC25:AC26"/>
    <mergeCell ref="AD25:AD26"/>
    <mergeCell ref="AB23:AB24"/>
    <mergeCell ref="AC23:AC24"/>
    <mergeCell ref="AD23:AD24"/>
    <mergeCell ref="Y25:Y26"/>
    <mergeCell ref="Z25:Z26"/>
    <mergeCell ref="AA25:AA26"/>
    <mergeCell ref="AB25:AB26"/>
    <mergeCell ref="A23:A24"/>
    <mergeCell ref="B23:C24"/>
    <mergeCell ref="Y23:Y24"/>
    <mergeCell ref="Z23:Z24"/>
    <mergeCell ref="AG23:AG24"/>
    <mergeCell ref="AC21:AC22"/>
    <mergeCell ref="AD21:AD22"/>
    <mergeCell ref="AE21:AE22"/>
    <mergeCell ref="AF21:AF22"/>
    <mergeCell ref="AG21:AG22"/>
    <mergeCell ref="Z19:Z20"/>
    <mergeCell ref="P19:R20"/>
    <mergeCell ref="AA23:AA24"/>
    <mergeCell ref="AD19:AD20"/>
    <mergeCell ref="AE19:AE20"/>
    <mergeCell ref="AF19:AF20"/>
    <mergeCell ref="AE23:AE24"/>
    <mergeCell ref="AF23:AF24"/>
    <mergeCell ref="B5:C6"/>
    <mergeCell ref="D5:F6"/>
    <mergeCell ref="AG19:AG20"/>
    <mergeCell ref="A21:A22"/>
    <mergeCell ref="B21:C22"/>
    <mergeCell ref="Y21:Y22"/>
    <mergeCell ref="Z21:Z22"/>
    <mergeCell ref="AA21:AA22"/>
    <mergeCell ref="AB21:AB22"/>
    <mergeCell ref="Y19:Y20"/>
    <mergeCell ref="AD13:AD14"/>
    <mergeCell ref="AE13:AE14"/>
    <mergeCell ref="C2:N2"/>
    <mergeCell ref="A19:A20"/>
    <mergeCell ref="B19:C20"/>
    <mergeCell ref="D19:F20"/>
    <mergeCell ref="G19:I20"/>
    <mergeCell ref="J19:L20"/>
    <mergeCell ref="M19:O20"/>
    <mergeCell ref="A5:A6"/>
    <mergeCell ref="AF13:AF14"/>
    <mergeCell ref="AG13:AG14"/>
    <mergeCell ref="AF11:AF12"/>
    <mergeCell ref="AG11:AG12"/>
    <mergeCell ref="A13:A14"/>
    <mergeCell ref="B13:C14"/>
    <mergeCell ref="M13:O14"/>
    <mergeCell ref="Y13:Y14"/>
    <mergeCell ref="AB13:AB14"/>
    <mergeCell ref="AC13:AC14"/>
    <mergeCell ref="A11:A12"/>
    <mergeCell ref="B11:C12"/>
    <mergeCell ref="J11:L12"/>
    <mergeCell ref="Y11:Y12"/>
    <mergeCell ref="AD11:AD12"/>
    <mergeCell ref="AE11:AE12"/>
    <mergeCell ref="AD9:AD10"/>
    <mergeCell ref="AE9:AE10"/>
    <mergeCell ref="Z11:Z12"/>
    <mergeCell ref="AA11:AA12"/>
    <mergeCell ref="AB11:AB12"/>
    <mergeCell ref="AC11:AC12"/>
    <mergeCell ref="AF9:AF10"/>
    <mergeCell ref="AG9:AG10"/>
    <mergeCell ref="AF7:AF8"/>
    <mergeCell ref="AG7:AG8"/>
    <mergeCell ref="A9:A10"/>
    <mergeCell ref="B9:C10"/>
    <mergeCell ref="G9:I10"/>
    <mergeCell ref="Y9:Y10"/>
    <mergeCell ref="AB9:AB10"/>
    <mergeCell ref="AC9:AC10"/>
    <mergeCell ref="A7:A8"/>
    <mergeCell ref="B7:C8"/>
    <mergeCell ref="D7:F8"/>
    <mergeCell ref="Y7:Y8"/>
    <mergeCell ref="AD7:AD8"/>
    <mergeCell ref="AE7:AE8"/>
    <mergeCell ref="AB5:AB6"/>
    <mergeCell ref="AC5:AC6"/>
    <mergeCell ref="AD5:AD6"/>
    <mergeCell ref="AE5:AE6"/>
    <mergeCell ref="Z7:Z8"/>
    <mergeCell ref="AA7:AA8"/>
    <mergeCell ref="AB7:AB8"/>
    <mergeCell ref="AC7:AC8"/>
    <mergeCell ref="A15:A16"/>
    <mergeCell ref="B15:C16"/>
    <mergeCell ref="AF5:AF6"/>
    <mergeCell ref="AG5:AG6"/>
    <mergeCell ref="P5:R6"/>
    <mergeCell ref="S5:U6"/>
    <mergeCell ref="V5:X6"/>
    <mergeCell ref="Y5:Y6"/>
    <mergeCell ref="Z5:Z6"/>
    <mergeCell ref="AA5:AA6"/>
    <mergeCell ref="Z15:Z16"/>
    <mergeCell ref="AA15:AA16"/>
    <mergeCell ref="G5:I6"/>
    <mergeCell ref="J5:L6"/>
    <mergeCell ref="M5:O6"/>
    <mergeCell ref="Z9:Z10"/>
    <mergeCell ref="AA9:AA10"/>
    <mergeCell ref="Z13:Z14"/>
    <mergeCell ref="AA13:AA14"/>
    <mergeCell ref="AF15:AF16"/>
    <mergeCell ref="AG15:AG16"/>
    <mergeCell ref="D21:F22"/>
    <mergeCell ref="G23:I24"/>
    <mergeCell ref="AB15:AB16"/>
    <mergeCell ref="AC15:AC16"/>
    <mergeCell ref="AD15:AD16"/>
    <mergeCell ref="AE15:AE16"/>
    <mergeCell ref="P15:R16"/>
    <mergeCell ref="Y15:Y16"/>
    <mergeCell ref="J25:L26"/>
    <mergeCell ref="A27:A28"/>
    <mergeCell ref="B27:C28"/>
    <mergeCell ref="M27:O28"/>
    <mergeCell ref="A25:A26"/>
    <mergeCell ref="B25:C26"/>
    <mergeCell ref="AD27:AD28"/>
    <mergeCell ref="S19:U20"/>
    <mergeCell ref="V19:X20"/>
    <mergeCell ref="AA19:AA20"/>
    <mergeCell ref="AB19:AB20"/>
    <mergeCell ref="AC19:AC20"/>
    <mergeCell ref="Z27:Z28"/>
    <mergeCell ref="AA27:AA28"/>
    <mergeCell ref="AB27:AB28"/>
    <mergeCell ref="AC27:AC28"/>
    <mergeCell ref="AE27:AE28"/>
    <mergeCell ref="AF27:AF28"/>
    <mergeCell ref="AG27:AG28"/>
    <mergeCell ref="D33:F34"/>
    <mergeCell ref="J33:L34"/>
    <mergeCell ref="M33:O34"/>
    <mergeCell ref="P33:R34"/>
    <mergeCell ref="S33:U34"/>
    <mergeCell ref="V33:X34"/>
    <mergeCell ref="Y27:Y28"/>
    <mergeCell ref="AG39:AG40"/>
    <mergeCell ref="S47:U48"/>
    <mergeCell ref="V47:X48"/>
    <mergeCell ref="D49:F50"/>
    <mergeCell ref="M47:O48"/>
    <mergeCell ref="P47:R48"/>
    <mergeCell ref="Z39:Z40"/>
    <mergeCell ref="AA39:AA40"/>
    <mergeCell ref="AB39:AB40"/>
    <mergeCell ref="AC39:AC40"/>
    <mergeCell ref="AC51:AC52"/>
    <mergeCell ref="A51:A52"/>
    <mergeCell ref="B51:C52"/>
    <mergeCell ref="G51:I52"/>
    <mergeCell ref="G47:I48"/>
    <mergeCell ref="A49:A50"/>
    <mergeCell ref="AE59:AE60"/>
    <mergeCell ref="AG51:AG52"/>
    <mergeCell ref="M55:O56"/>
    <mergeCell ref="D59:F60"/>
    <mergeCell ref="G59:I60"/>
    <mergeCell ref="M59:O60"/>
    <mergeCell ref="P59:R60"/>
    <mergeCell ref="S59:U60"/>
    <mergeCell ref="V59:X60"/>
    <mergeCell ref="AB51:AB52"/>
    <mergeCell ref="AF51:AF52"/>
    <mergeCell ref="AD51:AD52"/>
    <mergeCell ref="AE51:AE52"/>
    <mergeCell ref="AD53:AD54"/>
    <mergeCell ref="AE53:AE54"/>
    <mergeCell ref="AF53:AF54"/>
    <mergeCell ref="V73:X74"/>
    <mergeCell ref="AD75:AD76"/>
    <mergeCell ref="AD77:AD78"/>
    <mergeCell ref="AD79:AD80"/>
    <mergeCell ref="Z65:Z66"/>
    <mergeCell ref="AA65:AA66"/>
    <mergeCell ref="AB65:AB66"/>
    <mergeCell ref="AC65:AC66"/>
    <mergeCell ref="AA67:AA68"/>
    <mergeCell ref="AB67:AB68"/>
    <mergeCell ref="AE81:AE82"/>
    <mergeCell ref="B81:C82"/>
    <mergeCell ref="M81:O82"/>
    <mergeCell ref="Z81:Z82"/>
    <mergeCell ref="AA81:AA82"/>
    <mergeCell ref="AG65:AG66"/>
    <mergeCell ref="D75:F76"/>
    <mergeCell ref="G77:I78"/>
    <mergeCell ref="J79:L80"/>
    <mergeCell ref="S73:U74"/>
    <mergeCell ref="S87:U88"/>
    <mergeCell ref="V87:X88"/>
    <mergeCell ref="Y81:Y82"/>
    <mergeCell ref="AB81:AB82"/>
    <mergeCell ref="AC81:AC82"/>
    <mergeCell ref="AD81:AD82"/>
    <mergeCell ref="A95:A96"/>
    <mergeCell ref="B95:C96"/>
    <mergeCell ref="M95:O96"/>
    <mergeCell ref="Y95:Y96"/>
    <mergeCell ref="AF81:AF82"/>
    <mergeCell ref="AG81:AG82"/>
    <mergeCell ref="D87:F88"/>
    <mergeCell ref="J87:L88"/>
    <mergeCell ref="M87:O88"/>
    <mergeCell ref="P87:R88"/>
    <mergeCell ref="AD95:AD96"/>
    <mergeCell ref="AE95:AE96"/>
    <mergeCell ref="AF95:AF96"/>
    <mergeCell ref="AG95:AG96"/>
    <mergeCell ref="Z95:Z96"/>
    <mergeCell ref="AA95:AA96"/>
    <mergeCell ref="AB95:AB96"/>
    <mergeCell ref="AC95:AC96"/>
  </mergeCells>
  <printOptions horizontalCentered="1"/>
  <pageMargins left="0.5905511811023623" right="0" top="0.7874015748031497" bottom="0.3937007874015748" header="0" footer="0"/>
  <pageSetup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AE884"/>
  <sheetViews>
    <sheetView zoomScale="80" zoomScaleNormal="80" zoomScalePageLayoutView="0" workbookViewId="0" topLeftCell="A1">
      <selection activeCell="V28" sqref="V28"/>
    </sheetView>
  </sheetViews>
  <sheetFormatPr defaultColWidth="9.00390625" defaultRowHeight="13.5"/>
  <cols>
    <col min="1" max="1" width="3.625" style="127" customWidth="1"/>
    <col min="2" max="16" width="3.625" style="134" customWidth="1"/>
    <col min="17" max="29" width="3.625" style="138" customWidth="1"/>
    <col min="30" max="30" width="3.125" style="124" customWidth="1"/>
    <col min="31" max="16384" width="9.00390625" style="121" customWidth="1"/>
  </cols>
  <sheetData>
    <row r="1" ht="6" customHeight="1"/>
    <row r="2" spans="1:30" ht="19.5" customHeight="1">
      <c r="A2" s="186"/>
      <c r="B2" s="187"/>
      <c r="C2" s="220" t="s">
        <v>68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122" customFormat="1" ht="4.5" customHeight="1">
      <c r="A3" s="190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91"/>
    </row>
    <row r="4" spans="1:30" ht="4.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84"/>
      <c r="L4" s="184"/>
      <c r="M4" s="184"/>
      <c r="N4" s="141"/>
      <c r="O4" s="141"/>
      <c r="P4" s="141"/>
      <c r="Q4" s="145"/>
      <c r="R4" s="145"/>
      <c r="S4" s="145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9"/>
    </row>
    <row r="5" spans="1:30" ht="12" customHeight="1" thickBot="1">
      <c r="A5" s="592" t="s">
        <v>41</v>
      </c>
      <c r="B5" s="593" t="str">
        <f>VLOOKUP(A5,'リーグ戦表'!$AH:$AI,2,0)</f>
        <v>針原パイレーツ</v>
      </c>
      <c r="C5" s="594"/>
      <c r="D5" s="594"/>
      <c r="E5" s="594"/>
      <c r="F5" s="594"/>
      <c r="G5" s="594"/>
      <c r="H5" s="594"/>
      <c r="I5" s="594"/>
      <c r="J5" s="595"/>
      <c r="K5" s="132">
        <v>10</v>
      </c>
      <c r="L5" s="132"/>
      <c r="M5" s="132"/>
      <c r="N5" s="131"/>
      <c r="O5" s="131"/>
      <c r="P5" s="131"/>
      <c r="Q5" s="131"/>
      <c r="R5" s="131"/>
      <c r="S5" s="131"/>
      <c r="T5" s="484" t="s">
        <v>37</v>
      </c>
      <c r="U5" s="139"/>
      <c r="V5" s="139" t="s">
        <v>365</v>
      </c>
      <c r="W5" s="139"/>
      <c r="X5" s="139"/>
      <c r="Y5" s="139"/>
      <c r="Z5" s="139"/>
      <c r="AA5" s="184"/>
      <c r="AB5" s="184"/>
      <c r="AC5" s="184"/>
      <c r="AD5" s="189"/>
    </row>
    <row r="6" spans="1:30" ht="12" customHeight="1" thickTop="1">
      <c r="A6" s="592"/>
      <c r="B6" s="596"/>
      <c r="C6" s="597"/>
      <c r="D6" s="597"/>
      <c r="E6" s="597"/>
      <c r="F6" s="597"/>
      <c r="G6" s="597"/>
      <c r="H6" s="597"/>
      <c r="I6" s="597"/>
      <c r="J6" s="598"/>
      <c r="K6" s="458"/>
      <c r="L6" s="458"/>
      <c r="M6" s="459"/>
      <c r="N6" s="141"/>
      <c r="O6" s="141"/>
      <c r="P6" s="141"/>
      <c r="Q6" s="145"/>
      <c r="R6" s="145"/>
      <c r="S6" s="145"/>
      <c r="T6" s="483"/>
      <c r="AA6" s="184"/>
      <c r="AB6" s="183"/>
      <c r="AC6" s="183"/>
      <c r="AD6" s="189"/>
    </row>
    <row r="7" spans="1:30" ht="12" customHeight="1" thickBot="1">
      <c r="A7" s="132"/>
      <c r="B7" s="132"/>
      <c r="C7" s="132"/>
      <c r="D7" s="132"/>
      <c r="E7" s="132"/>
      <c r="F7" s="132"/>
      <c r="G7" s="132"/>
      <c r="H7" s="132"/>
      <c r="K7" s="138"/>
      <c r="L7" s="126" t="s">
        <v>298</v>
      </c>
      <c r="M7" s="455"/>
      <c r="N7" s="131"/>
      <c r="O7" s="141"/>
      <c r="P7" s="132">
        <v>5</v>
      </c>
      <c r="Q7" s="145"/>
      <c r="R7" s="145"/>
      <c r="S7" s="132"/>
      <c r="T7" s="485" t="s">
        <v>345</v>
      </c>
      <c r="U7" s="139"/>
      <c r="V7" s="139" t="s">
        <v>366</v>
      </c>
      <c r="W7" s="142"/>
      <c r="X7" s="142"/>
      <c r="Y7" s="139"/>
      <c r="Z7" s="477"/>
      <c r="AA7" s="184"/>
      <c r="AB7" s="183"/>
      <c r="AC7" s="183"/>
      <c r="AD7" s="189"/>
    </row>
    <row r="8" spans="1:30" ht="12" customHeight="1" thickTop="1">
      <c r="A8" s="132"/>
      <c r="B8" s="133"/>
      <c r="C8" s="133"/>
      <c r="D8" s="133"/>
      <c r="E8" s="131"/>
      <c r="F8" s="131"/>
      <c r="G8" s="131"/>
      <c r="H8" s="131"/>
      <c r="K8" s="138"/>
      <c r="L8" s="126"/>
      <c r="M8" s="422"/>
      <c r="N8" s="443"/>
      <c r="O8" s="443"/>
      <c r="P8" s="444"/>
      <c r="Q8" s="145"/>
      <c r="R8" s="145"/>
      <c r="S8" s="132"/>
      <c r="T8" s="482"/>
      <c r="W8" s="132"/>
      <c r="X8" s="132"/>
      <c r="Z8" s="144"/>
      <c r="AA8" s="184"/>
      <c r="AB8" s="183"/>
      <c r="AC8" s="183"/>
      <c r="AD8" s="189"/>
    </row>
    <row r="9" spans="1:30" ht="12" customHeight="1">
      <c r="A9" s="592" t="s">
        <v>9</v>
      </c>
      <c r="B9" s="593" t="str">
        <f>VLOOKUP(A9,'リーグ戦表'!$AH:$AI,2,0)</f>
        <v>鞍月アタッカーズ</v>
      </c>
      <c r="C9" s="594"/>
      <c r="D9" s="594"/>
      <c r="E9" s="594"/>
      <c r="F9" s="594"/>
      <c r="G9" s="594"/>
      <c r="H9" s="594"/>
      <c r="I9" s="594"/>
      <c r="J9" s="595"/>
      <c r="K9" s="142"/>
      <c r="L9" s="142"/>
      <c r="M9" s="143"/>
      <c r="N9" s="131"/>
      <c r="O9" s="141"/>
      <c r="P9" s="140"/>
      <c r="Q9" s="131"/>
      <c r="R9" s="131"/>
      <c r="S9" s="131"/>
      <c r="T9" s="485" t="s">
        <v>346</v>
      </c>
      <c r="U9" s="139" t="s">
        <v>349</v>
      </c>
      <c r="V9" s="139"/>
      <c r="W9" s="142"/>
      <c r="X9" s="142"/>
      <c r="Y9" s="486"/>
      <c r="Z9" s="139"/>
      <c r="AA9" s="184"/>
      <c r="AB9" s="183" t="s">
        <v>6</v>
      </c>
      <c r="AC9" s="183" t="str">
        <f>VLOOKUP(AB9,'リーグ戦表'!AH:AI,2,0)</f>
        <v>NISHIファイヤースターズ</v>
      </c>
      <c r="AD9" s="189"/>
    </row>
    <row r="10" spans="1:30" ht="12" customHeight="1">
      <c r="A10" s="592"/>
      <c r="B10" s="596"/>
      <c r="C10" s="597"/>
      <c r="D10" s="597"/>
      <c r="E10" s="597"/>
      <c r="F10" s="597"/>
      <c r="G10" s="597"/>
      <c r="H10" s="597"/>
      <c r="I10" s="597"/>
      <c r="J10" s="598"/>
      <c r="K10" s="173">
        <v>8</v>
      </c>
      <c r="L10" s="132"/>
      <c r="M10" s="132"/>
      <c r="N10" s="131"/>
      <c r="O10" s="131"/>
      <c r="P10" s="140"/>
      <c r="Q10" s="172"/>
      <c r="R10" s="172"/>
      <c r="S10" s="172"/>
      <c r="T10" s="153"/>
      <c r="W10" s="132"/>
      <c r="X10" s="132"/>
      <c r="Y10" s="182"/>
      <c r="AA10" s="184"/>
      <c r="AB10" s="183" t="s">
        <v>7</v>
      </c>
      <c r="AC10" s="183" t="str">
        <f>VLOOKUP(AB10,'リーグ戦表'!AH:AI,2,0)</f>
        <v>山中SPARS</v>
      </c>
      <c r="AD10" s="189"/>
    </row>
    <row r="11" spans="1:30" ht="12" customHeight="1" thickBot="1">
      <c r="A11" s="132"/>
      <c r="B11" s="131"/>
      <c r="C11" s="132"/>
      <c r="D11" s="132"/>
      <c r="E11" s="132"/>
      <c r="F11" s="132"/>
      <c r="G11" s="132"/>
      <c r="H11" s="145"/>
      <c r="K11" s="138"/>
      <c r="L11" s="138"/>
      <c r="M11" s="138"/>
      <c r="N11" s="131"/>
      <c r="O11" s="126" t="s">
        <v>302</v>
      </c>
      <c r="P11" s="422"/>
      <c r="Q11" s="141"/>
      <c r="R11" s="141"/>
      <c r="S11" s="141">
        <v>10</v>
      </c>
      <c r="T11" s="141">
        <v>9</v>
      </c>
      <c r="W11" s="132"/>
      <c r="X11" s="132"/>
      <c r="Y11" s="182"/>
      <c r="AA11" s="184"/>
      <c r="AB11" s="183" t="s">
        <v>8</v>
      </c>
      <c r="AC11" s="183" t="str">
        <f>VLOOKUP(AB11,'リーグ戦表'!AH:AI,2,0)</f>
        <v>松任の大魔陣</v>
      </c>
      <c r="AD11" s="189"/>
    </row>
    <row r="12" spans="1:30" ht="12" customHeight="1" thickTop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1"/>
      <c r="L12" s="131"/>
      <c r="M12" s="131"/>
      <c r="N12" s="131"/>
      <c r="O12" s="126"/>
      <c r="P12" s="126"/>
      <c r="Q12" s="475"/>
      <c r="R12" s="443"/>
      <c r="S12" s="443"/>
      <c r="T12" s="476"/>
      <c r="W12" s="149"/>
      <c r="X12" s="149"/>
      <c r="Y12" s="182"/>
      <c r="AA12" s="184"/>
      <c r="AB12" s="183" t="s">
        <v>21</v>
      </c>
      <c r="AC12" s="183" t="str">
        <f>VLOOKUP(AB12,'リーグ戦表'!AH:AI,2,0)</f>
        <v>千坂ドッジファイヤーズ</v>
      </c>
      <c r="AD12" s="189"/>
    </row>
    <row r="13" spans="1:30" ht="12" customHeight="1">
      <c r="A13" s="592" t="s">
        <v>138</v>
      </c>
      <c r="B13" s="593" t="str">
        <f>VLOOKUP(A13,'リーグ戦表'!$AH:$AI,2,0)</f>
        <v>小木クラブ</v>
      </c>
      <c r="C13" s="594"/>
      <c r="D13" s="594"/>
      <c r="E13" s="594"/>
      <c r="F13" s="594"/>
      <c r="G13" s="594"/>
      <c r="H13" s="594"/>
      <c r="I13" s="594"/>
      <c r="J13" s="595"/>
      <c r="K13" s="132">
        <v>4</v>
      </c>
      <c r="L13" s="131"/>
      <c r="M13" s="131"/>
      <c r="N13" s="131"/>
      <c r="O13" s="131"/>
      <c r="P13" s="131"/>
      <c r="Q13" s="471"/>
      <c r="R13" s="131"/>
      <c r="S13" s="144"/>
      <c r="T13" s="478"/>
      <c r="U13" s="576" t="s">
        <v>37</v>
      </c>
      <c r="V13" s="576"/>
      <c r="W13" s="576"/>
      <c r="X13" s="145"/>
      <c r="Y13" s="182"/>
      <c r="AA13" s="184"/>
      <c r="AB13" s="183" t="s">
        <v>9</v>
      </c>
      <c r="AC13" s="183" t="str">
        <f>VLOOKUP(AB13,'リーグ戦表'!AH:AI,2,0)</f>
        <v>鞍月アタッカーズ</v>
      </c>
      <c r="AD13" s="189"/>
    </row>
    <row r="14" spans="1:30" ht="12" customHeight="1">
      <c r="A14" s="592"/>
      <c r="B14" s="596"/>
      <c r="C14" s="597"/>
      <c r="D14" s="597"/>
      <c r="E14" s="597"/>
      <c r="F14" s="597"/>
      <c r="G14" s="597"/>
      <c r="H14" s="597"/>
      <c r="I14" s="597"/>
      <c r="J14" s="598"/>
      <c r="K14" s="156"/>
      <c r="L14" s="156"/>
      <c r="M14" s="157"/>
      <c r="N14" s="131"/>
      <c r="O14" s="131"/>
      <c r="P14" s="131"/>
      <c r="Q14" s="471"/>
      <c r="R14" s="131"/>
      <c r="T14" s="478"/>
      <c r="U14" s="153"/>
      <c r="Y14" s="182"/>
      <c r="AA14" s="184"/>
      <c r="AB14" s="184"/>
      <c r="AC14" s="184"/>
      <c r="AD14" s="189"/>
    </row>
    <row r="15" spans="1:30" ht="12" customHeight="1" thickBot="1">
      <c r="A15" s="131"/>
      <c r="B15" s="131"/>
      <c r="C15" s="131"/>
      <c r="D15" s="131"/>
      <c r="E15" s="133"/>
      <c r="F15" s="133"/>
      <c r="G15" s="133"/>
      <c r="H15" s="133"/>
      <c r="I15" s="133"/>
      <c r="J15" s="133"/>
      <c r="K15" s="131"/>
      <c r="L15" s="126" t="s">
        <v>299</v>
      </c>
      <c r="M15" s="422"/>
      <c r="N15" s="445"/>
      <c r="O15" s="445"/>
      <c r="P15" s="445"/>
      <c r="Q15" s="476"/>
      <c r="R15" s="131"/>
      <c r="T15" s="479"/>
      <c r="U15" s="144"/>
      <c r="V15" s="572" t="s">
        <v>365</v>
      </c>
      <c r="W15" s="144"/>
      <c r="X15" s="144"/>
      <c r="AA15" s="184"/>
      <c r="AB15" s="184"/>
      <c r="AC15" s="184"/>
      <c r="AD15" s="189"/>
    </row>
    <row r="16" spans="1:30" ht="12" customHeight="1" thickTop="1">
      <c r="A16" s="132"/>
      <c r="B16" s="132"/>
      <c r="C16" s="132"/>
      <c r="D16" s="132"/>
      <c r="E16" s="132"/>
      <c r="F16" s="132"/>
      <c r="G16" s="132"/>
      <c r="H16" s="132"/>
      <c r="K16" s="138"/>
      <c r="L16" s="126"/>
      <c r="M16" s="455"/>
      <c r="N16" s="131"/>
      <c r="O16" s="131"/>
      <c r="P16" s="131">
        <v>10</v>
      </c>
      <c r="Q16" s="131"/>
      <c r="R16" s="131"/>
      <c r="S16" s="131"/>
      <c r="T16" s="480"/>
      <c r="U16" s="144"/>
      <c r="V16" s="573"/>
      <c r="W16" s="144"/>
      <c r="X16" s="144"/>
      <c r="AA16" s="184"/>
      <c r="AB16" s="184"/>
      <c r="AC16" s="184"/>
      <c r="AD16" s="189"/>
    </row>
    <row r="17" spans="1:30" ht="12" customHeight="1" thickBot="1">
      <c r="A17" s="592" t="s">
        <v>139</v>
      </c>
      <c r="B17" s="593" t="str">
        <f>VLOOKUP(A17,'リーグ戦表'!$AH:$AI,2,0)</f>
        <v>松任の大魔陣</v>
      </c>
      <c r="C17" s="594"/>
      <c r="D17" s="594"/>
      <c r="E17" s="594"/>
      <c r="F17" s="594"/>
      <c r="G17" s="594"/>
      <c r="H17" s="594"/>
      <c r="I17" s="594"/>
      <c r="J17" s="595"/>
      <c r="K17" s="463"/>
      <c r="L17" s="463"/>
      <c r="M17" s="464"/>
      <c r="N17" s="131"/>
      <c r="O17" s="131"/>
      <c r="P17" s="131"/>
      <c r="Q17" s="131"/>
      <c r="R17" s="131"/>
      <c r="S17" s="131"/>
      <c r="T17" s="471"/>
      <c r="V17" s="573"/>
      <c r="AA17" s="184"/>
      <c r="AB17" s="184"/>
      <c r="AC17" s="184"/>
      <c r="AD17" s="189"/>
    </row>
    <row r="18" spans="1:30" ht="12" customHeight="1" thickBot="1" thickTop="1">
      <c r="A18" s="592"/>
      <c r="B18" s="596"/>
      <c r="C18" s="597"/>
      <c r="D18" s="597"/>
      <c r="E18" s="597"/>
      <c r="F18" s="597"/>
      <c r="G18" s="597"/>
      <c r="H18" s="597"/>
      <c r="I18" s="597"/>
      <c r="J18" s="598"/>
      <c r="K18" s="132">
        <v>9</v>
      </c>
      <c r="L18" s="132"/>
      <c r="M18" s="132"/>
      <c r="N18" s="131"/>
      <c r="O18" s="131"/>
      <c r="P18" s="131"/>
      <c r="Q18" s="131"/>
      <c r="R18" s="126" t="s">
        <v>305</v>
      </c>
      <c r="S18" s="126"/>
      <c r="T18" s="491"/>
      <c r="U18" s="448"/>
      <c r="V18" s="573"/>
      <c r="Y18" s="124"/>
      <c r="AA18" s="184"/>
      <c r="AB18" s="184"/>
      <c r="AC18" s="184"/>
      <c r="AD18" s="189"/>
    </row>
    <row r="19" spans="1:30" ht="12" customHeight="1" thickTop="1">
      <c r="A19" s="132"/>
      <c r="B19" s="132"/>
      <c r="C19" s="132"/>
      <c r="D19" s="132"/>
      <c r="E19" s="132"/>
      <c r="F19" s="132"/>
      <c r="G19" s="132"/>
      <c r="H19" s="132"/>
      <c r="K19" s="138"/>
      <c r="L19" s="138"/>
      <c r="M19" s="138"/>
      <c r="N19" s="131"/>
      <c r="O19" s="131"/>
      <c r="P19" s="131"/>
      <c r="Q19" s="131"/>
      <c r="R19" s="126"/>
      <c r="S19" s="422"/>
      <c r="T19" s="131"/>
      <c r="V19" s="573"/>
      <c r="AA19" s="184"/>
      <c r="AB19" s="184"/>
      <c r="AC19" s="184"/>
      <c r="AD19" s="189"/>
    </row>
    <row r="20" spans="1:30" ht="12" customHeight="1">
      <c r="A20" s="132"/>
      <c r="B20" s="132"/>
      <c r="C20" s="132"/>
      <c r="D20" s="132"/>
      <c r="E20" s="132"/>
      <c r="F20" s="132"/>
      <c r="G20" s="132"/>
      <c r="H20" s="132"/>
      <c r="K20" s="138"/>
      <c r="L20" s="138"/>
      <c r="M20" s="138"/>
      <c r="N20" s="132"/>
      <c r="O20" s="132"/>
      <c r="P20" s="131"/>
      <c r="Q20" s="131"/>
      <c r="R20" s="131"/>
      <c r="S20" s="140"/>
      <c r="T20" s="131"/>
      <c r="V20" s="573"/>
      <c r="AA20" s="184"/>
      <c r="AB20" s="184"/>
      <c r="AC20" s="184"/>
      <c r="AD20" s="189"/>
    </row>
    <row r="21" spans="1:30" ht="12" customHeight="1" thickBot="1">
      <c r="A21" s="592" t="s">
        <v>140</v>
      </c>
      <c r="B21" s="593" t="str">
        <f>VLOOKUP(A21,'リーグ戦表'!$AH:$AI,2,0)</f>
        <v>山中SPARS</v>
      </c>
      <c r="C21" s="594"/>
      <c r="D21" s="594"/>
      <c r="E21" s="594"/>
      <c r="F21" s="594"/>
      <c r="G21" s="594"/>
      <c r="H21" s="594"/>
      <c r="I21" s="594"/>
      <c r="J21" s="595"/>
      <c r="K21" s="134">
        <v>9</v>
      </c>
      <c r="N21" s="131"/>
      <c r="O21" s="131"/>
      <c r="P21" s="131"/>
      <c r="S21" s="150"/>
      <c r="V21" s="573"/>
      <c r="AA21" s="184"/>
      <c r="AB21" s="184"/>
      <c r="AC21" s="184"/>
      <c r="AD21" s="189"/>
    </row>
    <row r="22" spans="1:30" ht="12" customHeight="1" thickTop="1">
      <c r="A22" s="592"/>
      <c r="B22" s="596"/>
      <c r="C22" s="597"/>
      <c r="D22" s="597"/>
      <c r="E22" s="597"/>
      <c r="F22" s="597"/>
      <c r="G22" s="597"/>
      <c r="H22" s="597"/>
      <c r="I22" s="597"/>
      <c r="J22" s="598"/>
      <c r="K22" s="452"/>
      <c r="L22" s="452"/>
      <c r="M22" s="465"/>
      <c r="N22" s="141"/>
      <c r="O22" s="141"/>
      <c r="P22" s="141"/>
      <c r="S22" s="150"/>
      <c r="V22" s="573"/>
      <c r="AA22" s="184"/>
      <c r="AB22" s="184"/>
      <c r="AC22" s="184"/>
      <c r="AD22" s="189"/>
    </row>
    <row r="23" spans="1:30" ht="12" customHeight="1" thickBot="1">
      <c r="A23" s="134"/>
      <c r="B23" s="131"/>
      <c r="K23" s="138"/>
      <c r="L23" s="126" t="s">
        <v>300</v>
      </c>
      <c r="M23" s="455"/>
      <c r="N23" s="131"/>
      <c r="O23" s="141"/>
      <c r="P23" s="132">
        <v>9</v>
      </c>
      <c r="S23" s="150"/>
      <c r="V23" s="573"/>
      <c r="AA23" s="184"/>
      <c r="AB23" s="184"/>
      <c r="AC23" s="184"/>
      <c r="AD23" s="189"/>
    </row>
    <row r="24" spans="1:30" ht="12" customHeight="1" thickTop="1">
      <c r="A24" s="134"/>
      <c r="K24" s="138"/>
      <c r="L24" s="126"/>
      <c r="M24" s="422"/>
      <c r="N24" s="443"/>
      <c r="O24" s="443"/>
      <c r="P24" s="443"/>
      <c r="Q24" s="487"/>
      <c r="S24" s="150"/>
      <c r="V24" s="574"/>
      <c r="AA24" s="184"/>
      <c r="AB24" s="184"/>
      <c r="AC24" s="184"/>
      <c r="AD24" s="189"/>
    </row>
    <row r="25" spans="1:30" ht="12" customHeight="1">
      <c r="A25" s="592" t="s">
        <v>141</v>
      </c>
      <c r="B25" s="593" t="str">
        <f>VLOOKUP(A25,'リーグ戦表'!$AH:$AI,2,0)</f>
        <v>NISHIファイヤースターズ</v>
      </c>
      <c r="C25" s="594"/>
      <c r="D25" s="594"/>
      <c r="E25" s="594"/>
      <c r="F25" s="594"/>
      <c r="G25" s="594"/>
      <c r="H25" s="594"/>
      <c r="I25" s="594"/>
      <c r="J25" s="595"/>
      <c r="K25" s="139"/>
      <c r="L25" s="139"/>
      <c r="M25" s="154"/>
      <c r="N25" s="131"/>
      <c r="O25" s="141"/>
      <c r="P25" s="131"/>
      <c r="Q25" s="487"/>
      <c r="S25" s="150"/>
      <c r="AA25" s="184"/>
      <c r="AB25" s="184"/>
      <c r="AC25" s="184"/>
      <c r="AD25" s="189"/>
    </row>
    <row r="26" spans="1:30" ht="12" customHeight="1">
      <c r="A26" s="592"/>
      <c r="B26" s="596"/>
      <c r="C26" s="597"/>
      <c r="D26" s="597"/>
      <c r="E26" s="597"/>
      <c r="F26" s="597"/>
      <c r="G26" s="597"/>
      <c r="H26" s="597"/>
      <c r="I26" s="597"/>
      <c r="J26" s="598"/>
      <c r="K26" s="174">
        <v>7</v>
      </c>
      <c r="N26" s="131"/>
      <c r="O26" s="131"/>
      <c r="P26" s="131"/>
      <c r="Q26" s="487"/>
      <c r="S26" s="150"/>
      <c r="W26" s="575" t="s">
        <v>69</v>
      </c>
      <c r="X26" s="575"/>
      <c r="Y26" s="575"/>
      <c r="Z26" s="575"/>
      <c r="AA26" s="184"/>
      <c r="AB26" s="184"/>
      <c r="AC26" s="184"/>
      <c r="AD26" s="189"/>
    </row>
    <row r="27" spans="1:30" ht="12" customHeight="1" thickBot="1">
      <c r="A27" s="134"/>
      <c r="N27" s="131"/>
      <c r="O27" s="126" t="s">
        <v>303</v>
      </c>
      <c r="P27" s="126"/>
      <c r="Q27" s="481"/>
      <c r="R27" s="447"/>
      <c r="S27" s="448"/>
      <c r="Y27" s="589" t="s">
        <v>349</v>
      </c>
      <c r="AA27" s="184"/>
      <c r="AB27" s="184"/>
      <c r="AC27" s="184"/>
      <c r="AD27" s="189"/>
    </row>
    <row r="28" spans="1:30" ht="12" customHeight="1" thickTop="1">
      <c r="A28" s="134"/>
      <c r="N28" s="131"/>
      <c r="O28" s="126"/>
      <c r="P28" s="422"/>
      <c r="Q28" s="131"/>
      <c r="R28" s="131"/>
      <c r="S28" s="131">
        <v>5</v>
      </c>
      <c r="T28" s="138">
        <v>8</v>
      </c>
      <c r="Y28" s="590"/>
      <c r="AA28" s="184"/>
      <c r="AB28" s="184"/>
      <c r="AC28" s="184"/>
      <c r="AD28" s="189"/>
    </row>
    <row r="29" spans="1:30" ht="12" customHeight="1" thickBot="1">
      <c r="A29" s="592" t="s">
        <v>142</v>
      </c>
      <c r="B29" s="593" t="str">
        <f>VLOOKUP(A29,'リーグ戦表'!$AH:$AI,2,0)</f>
        <v>千坂ドッジファイヤーズ</v>
      </c>
      <c r="C29" s="594"/>
      <c r="D29" s="594"/>
      <c r="E29" s="594"/>
      <c r="F29" s="594"/>
      <c r="G29" s="594"/>
      <c r="H29" s="594"/>
      <c r="I29" s="594"/>
      <c r="J29" s="595"/>
      <c r="K29" s="165">
        <v>9</v>
      </c>
      <c r="N29" s="131"/>
      <c r="O29" s="131"/>
      <c r="P29" s="140"/>
      <c r="Q29" s="131"/>
      <c r="W29" s="131"/>
      <c r="X29" s="131"/>
      <c r="Y29" s="590"/>
      <c r="AA29" s="184"/>
      <c r="AB29" s="184"/>
      <c r="AC29" s="184"/>
      <c r="AD29" s="189"/>
    </row>
    <row r="30" spans="1:30" ht="12" customHeight="1" thickTop="1">
      <c r="A30" s="592"/>
      <c r="B30" s="596"/>
      <c r="C30" s="597"/>
      <c r="D30" s="597"/>
      <c r="E30" s="597"/>
      <c r="F30" s="597"/>
      <c r="G30" s="597"/>
      <c r="H30" s="597"/>
      <c r="I30" s="597"/>
      <c r="J30" s="598"/>
      <c r="K30" s="452"/>
      <c r="L30" s="452"/>
      <c r="M30" s="465"/>
      <c r="N30" s="131"/>
      <c r="O30" s="131"/>
      <c r="P30" s="140"/>
      <c r="Q30" s="131"/>
      <c r="R30" s="577" t="s">
        <v>344</v>
      </c>
      <c r="S30" s="578"/>
      <c r="T30" s="578"/>
      <c r="U30" s="578"/>
      <c r="V30" s="579"/>
      <c r="W30" s="138">
        <v>8</v>
      </c>
      <c r="Y30" s="590"/>
      <c r="AA30" s="184"/>
      <c r="AB30" s="184"/>
      <c r="AC30" s="184"/>
      <c r="AD30" s="189"/>
    </row>
    <row r="31" spans="1:30" ht="12" customHeight="1" thickBot="1">
      <c r="A31" s="134"/>
      <c r="B31" s="131"/>
      <c r="K31" s="138"/>
      <c r="L31" s="126" t="s">
        <v>301</v>
      </c>
      <c r="M31" s="455"/>
      <c r="N31" s="445"/>
      <c r="O31" s="445"/>
      <c r="P31" s="446"/>
      <c r="Q31" s="131"/>
      <c r="R31" s="580"/>
      <c r="S31" s="581"/>
      <c r="T31" s="581"/>
      <c r="U31" s="581"/>
      <c r="V31" s="582"/>
      <c r="W31" s="163"/>
      <c r="Y31" s="590"/>
      <c r="Z31" s="421"/>
      <c r="AA31" s="184"/>
      <c r="AB31" s="184"/>
      <c r="AC31" s="184"/>
      <c r="AD31" s="189"/>
    </row>
    <row r="32" spans="1:30" ht="12" customHeight="1" thickBot="1" thickTop="1">
      <c r="A32" s="134"/>
      <c r="K32" s="138"/>
      <c r="L32" s="126"/>
      <c r="M32" s="422"/>
      <c r="P32" s="134">
        <v>6</v>
      </c>
      <c r="Q32" s="131"/>
      <c r="V32" s="126" t="s">
        <v>304</v>
      </c>
      <c r="W32" s="422"/>
      <c r="Y32" s="590"/>
      <c r="Z32" s="421"/>
      <c r="AA32" s="184"/>
      <c r="AB32" s="184"/>
      <c r="AC32" s="184"/>
      <c r="AD32" s="189"/>
    </row>
    <row r="33" spans="1:30" ht="12" customHeight="1" thickTop="1">
      <c r="A33" s="592" t="s">
        <v>143</v>
      </c>
      <c r="B33" s="593" t="str">
        <f>VLOOKUP(A33,'リーグ戦表'!$AH:$AI,2,0)</f>
        <v>寺井クラブ</v>
      </c>
      <c r="C33" s="594"/>
      <c r="D33" s="594"/>
      <c r="E33" s="594"/>
      <c r="F33" s="594"/>
      <c r="G33" s="594"/>
      <c r="H33" s="594"/>
      <c r="I33" s="594"/>
      <c r="J33" s="595"/>
      <c r="K33" s="139"/>
      <c r="L33" s="139"/>
      <c r="M33" s="154"/>
      <c r="Q33" s="131"/>
      <c r="V33" s="126"/>
      <c r="W33" s="455"/>
      <c r="X33" s="466"/>
      <c r="Y33" s="590"/>
      <c r="Z33" s="421"/>
      <c r="AA33" s="145"/>
      <c r="AB33" s="132"/>
      <c r="AC33" s="132"/>
      <c r="AD33" s="125"/>
    </row>
    <row r="34" spans="1:30" ht="12" customHeight="1" thickBot="1">
      <c r="A34" s="592"/>
      <c r="B34" s="596"/>
      <c r="C34" s="597"/>
      <c r="D34" s="597"/>
      <c r="E34" s="597"/>
      <c r="F34" s="597"/>
      <c r="G34" s="597"/>
      <c r="H34" s="597"/>
      <c r="I34" s="597"/>
      <c r="J34" s="598"/>
      <c r="K34" s="134">
        <v>6</v>
      </c>
      <c r="Q34" s="131"/>
      <c r="R34" s="583" t="s">
        <v>349</v>
      </c>
      <c r="S34" s="584"/>
      <c r="T34" s="584"/>
      <c r="U34" s="584"/>
      <c r="V34" s="585"/>
      <c r="W34" s="456"/>
      <c r="Y34" s="590"/>
      <c r="Z34" s="421"/>
      <c r="AA34" s="145"/>
      <c r="AB34" s="132"/>
      <c r="AC34" s="132"/>
      <c r="AD34" s="125"/>
    </row>
    <row r="35" spans="1:30" ht="11.25" customHeight="1" thickTop="1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32"/>
      <c r="L35" s="132"/>
      <c r="M35" s="132"/>
      <c r="N35" s="131"/>
      <c r="O35" s="131"/>
      <c r="P35" s="131"/>
      <c r="Q35" s="131"/>
      <c r="R35" s="586"/>
      <c r="S35" s="587"/>
      <c r="T35" s="587"/>
      <c r="U35" s="587"/>
      <c r="V35" s="588"/>
      <c r="W35" s="184">
        <v>10</v>
      </c>
      <c r="X35" s="184"/>
      <c r="Y35" s="590"/>
      <c r="Z35" s="421"/>
      <c r="AA35" s="184"/>
      <c r="AB35" s="184"/>
      <c r="AC35" s="184"/>
      <c r="AD35" s="189"/>
    </row>
    <row r="36" spans="1:30" ht="10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32"/>
      <c r="M36" s="132"/>
      <c r="N36" s="131"/>
      <c r="O36" s="131"/>
      <c r="P36" s="131"/>
      <c r="Q36" s="131"/>
      <c r="R36" s="131"/>
      <c r="S36" s="131"/>
      <c r="T36" s="131"/>
      <c r="U36" s="184"/>
      <c r="V36" s="184"/>
      <c r="W36" s="184"/>
      <c r="X36" s="184"/>
      <c r="Y36" s="590"/>
      <c r="Z36" s="184"/>
      <c r="AA36" s="184"/>
      <c r="AB36" s="184"/>
      <c r="AC36" s="184"/>
      <c r="AD36" s="189"/>
    </row>
    <row r="37" spans="1:30" ht="19.5" customHeight="1">
      <c r="A37" s="141"/>
      <c r="C37" s="221" t="s">
        <v>67</v>
      </c>
      <c r="D37" s="141"/>
      <c r="E37" s="141"/>
      <c r="F37" s="141"/>
      <c r="G37" s="141"/>
      <c r="H37" s="141"/>
      <c r="I37" s="141"/>
      <c r="J37" s="141"/>
      <c r="K37" s="132"/>
      <c r="L37" s="132"/>
      <c r="M37" s="132"/>
      <c r="N37" s="131"/>
      <c r="O37" s="131"/>
      <c r="P37" s="131"/>
      <c r="Q37" s="131"/>
      <c r="R37" s="131"/>
      <c r="S37" s="131"/>
      <c r="T37" s="131"/>
      <c r="U37" s="184"/>
      <c r="V37" s="184"/>
      <c r="W37" s="184"/>
      <c r="X37" s="184"/>
      <c r="Y37" s="591"/>
      <c r="Z37" s="184"/>
      <c r="AA37" s="184"/>
      <c r="AB37" s="184"/>
      <c r="AC37" s="184"/>
      <c r="AD37" s="189"/>
    </row>
    <row r="38" spans="1:30" ht="10.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32"/>
      <c r="L38" s="132"/>
      <c r="M38" s="132"/>
      <c r="N38" s="141"/>
      <c r="O38" s="141"/>
      <c r="P38" s="141"/>
      <c r="Q38" s="145"/>
      <c r="R38" s="145"/>
      <c r="S38" s="145"/>
      <c r="T38" s="184"/>
      <c r="U38" s="184"/>
      <c r="V38" s="184"/>
      <c r="W38" s="184"/>
      <c r="X38" s="184"/>
      <c r="Y38" s="184"/>
      <c r="Z38" s="184"/>
      <c r="AA38" s="192"/>
      <c r="AB38" s="184"/>
      <c r="AC38" s="184"/>
      <c r="AD38" s="189"/>
    </row>
    <row r="39" spans="1:31" ht="0.75" customHeight="1">
      <c r="A39" s="132"/>
      <c r="B39" s="132"/>
      <c r="C39" s="132"/>
      <c r="D39" s="132"/>
      <c r="E39" s="132"/>
      <c r="F39" s="132"/>
      <c r="G39" s="132"/>
      <c r="H39" s="132"/>
      <c r="I39" s="184"/>
      <c r="J39" s="184"/>
      <c r="K39" s="184"/>
      <c r="L39" s="184"/>
      <c r="M39" s="184"/>
      <c r="N39" s="131"/>
      <c r="O39" s="141"/>
      <c r="P39" s="151"/>
      <c r="Q39" s="145"/>
      <c r="R39" s="145"/>
      <c r="S39" s="132"/>
      <c r="T39" s="132"/>
      <c r="U39" s="132"/>
      <c r="V39" s="132"/>
      <c r="W39" s="132"/>
      <c r="X39" s="132"/>
      <c r="Y39" s="184"/>
      <c r="Z39" s="192"/>
      <c r="AA39" s="192"/>
      <c r="AB39" s="193"/>
      <c r="AC39" s="193"/>
      <c r="AD39" s="194"/>
      <c r="AE39" s="124"/>
    </row>
    <row r="40" spans="1:30" ht="11.25" customHeight="1">
      <c r="A40" s="592" t="s">
        <v>244</v>
      </c>
      <c r="B40" s="593" t="str">
        <f>VLOOKUP(A40,'リーグ戦表'!$AH:$AI,2,0)</f>
        <v>鳳至ドッジボールクラブ</v>
      </c>
      <c r="C40" s="594"/>
      <c r="D40" s="594"/>
      <c r="E40" s="594"/>
      <c r="F40" s="594"/>
      <c r="G40" s="594"/>
      <c r="H40" s="594"/>
      <c r="I40" s="594"/>
      <c r="J40" s="595"/>
      <c r="K40" s="138">
        <v>6</v>
      </c>
      <c r="L40" s="138"/>
      <c r="M40" s="138"/>
      <c r="N40" s="131"/>
      <c r="O40" s="131"/>
      <c r="P40" s="131"/>
      <c r="Q40" s="131"/>
      <c r="R40" s="131"/>
      <c r="S40" s="131"/>
      <c r="T40" s="131"/>
      <c r="AA40" s="184"/>
      <c r="AB40" s="183" t="s">
        <v>41</v>
      </c>
      <c r="AC40" s="183" t="str">
        <f>VLOOKUP(AB40,'リーグ戦表'!AH:AI,2,0)</f>
        <v>針原パイレーツ</v>
      </c>
      <c r="AD40" s="189"/>
    </row>
    <row r="41" spans="1:30" ht="11.25" customHeight="1">
      <c r="A41" s="592"/>
      <c r="B41" s="596"/>
      <c r="C41" s="597"/>
      <c r="D41" s="597"/>
      <c r="E41" s="597"/>
      <c r="F41" s="597"/>
      <c r="G41" s="597"/>
      <c r="H41" s="597"/>
      <c r="I41" s="597"/>
      <c r="J41" s="598"/>
      <c r="K41" s="162"/>
      <c r="L41" s="162"/>
      <c r="M41" s="163"/>
      <c r="N41" s="398"/>
      <c r="O41" s="131"/>
      <c r="P41" s="131"/>
      <c r="Q41" s="131"/>
      <c r="R41" s="131"/>
      <c r="S41" s="131"/>
      <c r="T41" s="131"/>
      <c r="U41" s="121"/>
      <c r="V41" s="121"/>
      <c r="AA41" s="184"/>
      <c r="AB41" s="183" t="s">
        <v>38</v>
      </c>
      <c r="AC41" s="183" t="str">
        <f>VLOOKUP(AB41,'リーグ戦表'!AH:AI,2,0)</f>
        <v>寺井クラブ</v>
      </c>
      <c r="AD41" s="189"/>
    </row>
    <row r="42" spans="1:30" ht="11.25" customHeight="1" thickBo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32"/>
      <c r="L42" s="126" t="s">
        <v>307</v>
      </c>
      <c r="M42" s="422"/>
      <c r="N42" s="398"/>
      <c r="O42" s="131"/>
      <c r="P42" s="131">
        <v>6</v>
      </c>
      <c r="Q42" s="131"/>
      <c r="R42" s="131"/>
      <c r="S42" s="484" t="s">
        <v>37</v>
      </c>
      <c r="T42" s="139" t="s">
        <v>356</v>
      </c>
      <c r="U42" s="139"/>
      <c r="V42" s="139"/>
      <c r="W42" s="139"/>
      <c r="X42" s="139"/>
      <c r="Y42" s="139"/>
      <c r="AA42" s="184"/>
      <c r="AB42" s="183"/>
      <c r="AC42" s="183" t="e">
        <f>VLOOKUP(AB42,'リーグ戦表'!AH:AI,2,0)</f>
        <v>#N/A</v>
      </c>
      <c r="AD42" s="189"/>
    </row>
    <row r="43" spans="1:30" ht="11.25" customHeight="1" thickTop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32"/>
      <c r="L43" s="126"/>
      <c r="M43" s="455"/>
      <c r="N43" s="457"/>
      <c r="O43" s="449"/>
      <c r="P43" s="450"/>
      <c r="Q43" s="131"/>
      <c r="S43" s="131"/>
      <c r="T43" s="131"/>
      <c r="U43" s="121"/>
      <c r="V43" s="121"/>
      <c r="AA43" s="184"/>
      <c r="AB43" s="183"/>
      <c r="AC43" s="183" t="e">
        <f>VLOOKUP(AB43,'リーグ戦表'!AH:AI,2,0)</f>
        <v>#N/A</v>
      </c>
      <c r="AD43" s="189"/>
    </row>
    <row r="44" spans="1:30" ht="11.25" customHeight="1" thickBot="1">
      <c r="A44" s="592" t="s">
        <v>250</v>
      </c>
      <c r="B44" s="593" t="str">
        <f>VLOOKUP(A44,'リーグ戦表'!$AH:$AI,2,0)</f>
        <v>三馬パワフル</v>
      </c>
      <c r="C44" s="594"/>
      <c r="D44" s="594"/>
      <c r="E44" s="594"/>
      <c r="F44" s="594"/>
      <c r="G44" s="594"/>
      <c r="H44" s="594"/>
      <c r="I44" s="594"/>
      <c r="J44" s="595"/>
      <c r="K44" s="447"/>
      <c r="L44" s="447"/>
      <c r="M44" s="456"/>
      <c r="N44" s="131"/>
      <c r="O44" s="131"/>
      <c r="P44" s="140"/>
      <c r="Q44" s="131"/>
      <c r="S44" s="141"/>
      <c r="T44" s="141"/>
      <c r="U44" s="121"/>
      <c r="V44" s="121"/>
      <c r="W44" s="141"/>
      <c r="X44" s="141"/>
      <c r="Z44" s="145"/>
      <c r="AA44" s="184"/>
      <c r="AB44" s="184"/>
      <c r="AC44" s="184"/>
      <c r="AD44" s="189"/>
    </row>
    <row r="45" spans="1:30" ht="11.25" customHeight="1" thickBot="1" thickTop="1">
      <c r="A45" s="592"/>
      <c r="B45" s="596"/>
      <c r="C45" s="597"/>
      <c r="D45" s="597"/>
      <c r="E45" s="597"/>
      <c r="F45" s="597"/>
      <c r="G45" s="597"/>
      <c r="H45" s="597"/>
      <c r="I45" s="597"/>
      <c r="J45" s="598"/>
      <c r="K45" s="138">
        <v>7</v>
      </c>
      <c r="L45" s="138"/>
      <c r="M45" s="138"/>
      <c r="N45" s="131"/>
      <c r="O45" s="126" t="s">
        <v>310</v>
      </c>
      <c r="P45" s="422"/>
      <c r="Q45" s="131"/>
      <c r="S45" s="141">
        <v>10</v>
      </c>
      <c r="T45" s="141"/>
      <c r="U45" s="184"/>
      <c r="V45" s="184"/>
      <c r="X45" s="141"/>
      <c r="Z45" s="145"/>
      <c r="AA45" s="184"/>
      <c r="AB45" s="184"/>
      <c r="AC45" s="184"/>
      <c r="AD45" s="189"/>
    </row>
    <row r="46" spans="1:31" ht="11.25" customHeight="1" thickTop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32"/>
      <c r="L46" s="132"/>
      <c r="M46" s="132"/>
      <c r="N46" s="131"/>
      <c r="O46" s="126"/>
      <c r="P46" s="455"/>
      <c r="Q46" s="449"/>
      <c r="R46" s="449"/>
      <c r="S46" s="449"/>
      <c r="T46" s="471"/>
      <c r="U46" s="184"/>
      <c r="V46" s="184"/>
      <c r="AA46" s="184"/>
      <c r="AB46" s="184"/>
      <c r="AC46" s="184"/>
      <c r="AD46" s="189"/>
      <c r="AE46" s="124"/>
    </row>
    <row r="47" spans="1:31" ht="11.2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32"/>
      <c r="M47" s="132"/>
      <c r="N47" s="131"/>
      <c r="O47" s="131"/>
      <c r="P47" s="467"/>
      <c r="Q47" s="131"/>
      <c r="R47" s="131"/>
      <c r="S47" s="131"/>
      <c r="T47" s="471"/>
      <c r="AA47" s="184"/>
      <c r="AB47" s="183" t="s">
        <v>7</v>
      </c>
      <c r="AC47" s="183" t="str">
        <f>VLOOKUP(AB47,'リーグ戦表'!AH:AI,2,0)</f>
        <v>山中SPARS</v>
      </c>
      <c r="AD47" s="189"/>
      <c r="AE47" s="124"/>
    </row>
    <row r="48" spans="1:30" ht="11.25" customHeight="1" thickBot="1">
      <c r="A48" s="592" t="s">
        <v>247</v>
      </c>
      <c r="B48" s="593" t="str">
        <f>VLOOKUP(A48,'リーグ戦表'!$AH:$AI,2,0)</f>
        <v>呉羽ドッジボールクラブ</v>
      </c>
      <c r="C48" s="594"/>
      <c r="D48" s="594"/>
      <c r="E48" s="594"/>
      <c r="F48" s="594"/>
      <c r="G48" s="594"/>
      <c r="H48" s="594"/>
      <c r="I48" s="594"/>
      <c r="J48" s="595"/>
      <c r="K48" s="468"/>
      <c r="L48" s="447"/>
      <c r="M48" s="447"/>
      <c r="N48" s="445"/>
      <c r="O48" s="445"/>
      <c r="P48" s="469"/>
      <c r="Q48" s="131"/>
      <c r="R48" s="131"/>
      <c r="S48" s="131"/>
      <c r="T48" s="471"/>
      <c r="AA48" s="184"/>
      <c r="AB48" s="183" t="s">
        <v>8</v>
      </c>
      <c r="AC48" s="183" t="str">
        <f>VLOOKUP(AB48,'リーグ戦表'!AH:AI,2,0)</f>
        <v>松任の大魔陣</v>
      </c>
      <c r="AD48" s="189"/>
    </row>
    <row r="49" spans="1:30" ht="11.25" customHeight="1" thickTop="1">
      <c r="A49" s="592"/>
      <c r="B49" s="596"/>
      <c r="C49" s="597"/>
      <c r="D49" s="597"/>
      <c r="E49" s="597"/>
      <c r="F49" s="597"/>
      <c r="G49" s="597"/>
      <c r="H49" s="597"/>
      <c r="I49" s="597"/>
      <c r="J49" s="598"/>
      <c r="K49" s="138"/>
      <c r="L49" s="138"/>
      <c r="M49" s="138"/>
      <c r="N49" s="132"/>
      <c r="O49" s="132"/>
      <c r="P49" s="131">
        <v>8</v>
      </c>
      <c r="Q49" s="131"/>
      <c r="R49" s="131"/>
      <c r="S49" s="131"/>
      <c r="T49" s="471"/>
      <c r="AA49" s="184"/>
      <c r="AB49" s="183" t="s">
        <v>21</v>
      </c>
      <c r="AC49" s="183" t="str">
        <f>VLOOKUP(AB49,'リーグ戦表'!AH:AI,2,0)</f>
        <v>千坂ドッジファイヤーズ</v>
      </c>
      <c r="AD49" s="189"/>
    </row>
    <row r="50" spans="1:30" ht="11.25" customHeight="1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32"/>
      <c r="L50" s="132"/>
      <c r="M50" s="132"/>
      <c r="N50" s="131"/>
      <c r="O50" s="131"/>
      <c r="P50" s="131"/>
      <c r="Q50" s="131"/>
      <c r="R50" s="131"/>
      <c r="S50" s="131"/>
      <c r="T50" s="471"/>
      <c r="AA50" s="184"/>
      <c r="AB50" s="183" t="s">
        <v>9</v>
      </c>
      <c r="AC50" s="183" t="str">
        <f>VLOOKUP(AB50,'リーグ戦表'!AH:AI,2,0)</f>
        <v>鞍月アタッカーズ</v>
      </c>
      <c r="AD50" s="189"/>
    </row>
    <row r="51" spans="1:30" ht="11.25" customHeight="1" thickBo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32"/>
      <c r="L51" s="132"/>
      <c r="M51" s="132"/>
      <c r="N51" s="141"/>
      <c r="O51" s="141"/>
      <c r="P51" s="141"/>
      <c r="Q51" s="145"/>
      <c r="R51" s="126" t="s">
        <v>313</v>
      </c>
      <c r="S51" s="126"/>
      <c r="T51" s="481"/>
      <c r="U51" s="447">
        <v>6</v>
      </c>
      <c r="V51" s="447">
        <v>8</v>
      </c>
      <c r="W51" s="138">
        <v>9</v>
      </c>
      <c r="AA51" s="184"/>
      <c r="AB51" s="183" t="s">
        <v>10</v>
      </c>
      <c r="AC51" s="183" t="str">
        <f>VLOOKUP(AB51,'リーグ戦表'!AH:AI,2,0)</f>
        <v>田上闘球FUTURES</v>
      </c>
      <c r="AD51" s="121"/>
    </row>
    <row r="52" spans="1:30" ht="11.25" customHeight="1" thickTop="1">
      <c r="A52" s="592" t="s">
        <v>246</v>
      </c>
      <c r="B52" s="593" t="str">
        <f>VLOOKUP(A52,'リーグ戦表'!$AH:$AI,2,0)</f>
        <v>田上闘球DREAMS</v>
      </c>
      <c r="C52" s="594"/>
      <c r="D52" s="594"/>
      <c r="E52" s="594"/>
      <c r="F52" s="594"/>
      <c r="G52" s="594"/>
      <c r="H52" s="594"/>
      <c r="I52" s="594"/>
      <c r="J52" s="595"/>
      <c r="K52" s="132">
        <v>6</v>
      </c>
      <c r="L52" s="131"/>
      <c r="M52" s="131"/>
      <c r="N52" s="131"/>
      <c r="O52" s="131"/>
      <c r="P52" s="131"/>
      <c r="Q52" s="131"/>
      <c r="R52" s="126"/>
      <c r="S52" s="126"/>
      <c r="T52" s="454"/>
      <c r="U52" s="451"/>
      <c r="V52" s="465"/>
      <c r="W52" s="145"/>
      <c r="X52" s="145"/>
      <c r="Y52" s="182"/>
      <c r="AA52" s="184"/>
      <c r="AB52" s="183" t="s">
        <v>22</v>
      </c>
      <c r="AC52" s="183" t="str">
        <f>VLOOKUP(AB52,'リーグ戦表'!AH:AI,2,0)</f>
        <v>寺井九谷クラブ</v>
      </c>
      <c r="AD52" s="121"/>
    </row>
    <row r="53" spans="1:30" ht="11.25" customHeight="1">
      <c r="A53" s="592"/>
      <c r="B53" s="596"/>
      <c r="C53" s="597"/>
      <c r="D53" s="597"/>
      <c r="E53" s="597"/>
      <c r="F53" s="597"/>
      <c r="G53" s="597"/>
      <c r="H53" s="597"/>
      <c r="I53" s="597"/>
      <c r="J53" s="598"/>
      <c r="K53" s="156"/>
      <c r="L53" s="156"/>
      <c r="M53" s="157"/>
      <c r="N53" s="131"/>
      <c r="O53" s="131"/>
      <c r="P53" s="131"/>
      <c r="Q53" s="131"/>
      <c r="R53" s="131"/>
      <c r="T53" s="401"/>
      <c r="U53" s="153"/>
      <c r="V53" s="488"/>
      <c r="Y53" s="182"/>
      <c r="AA53" s="184"/>
      <c r="AB53" s="184"/>
      <c r="AC53" s="184"/>
      <c r="AD53" s="121"/>
    </row>
    <row r="54" spans="1:30" ht="11.25" customHeight="1" thickBot="1">
      <c r="A54" s="131"/>
      <c r="B54" s="131"/>
      <c r="C54" s="131"/>
      <c r="D54" s="131"/>
      <c r="E54" s="133"/>
      <c r="F54" s="133"/>
      <c r="G54" s="133"/>
      <c r="H54" s="133"/>
      <c r="I54" s="133"/>
      <c r="J54" s="133"/>
      <c r="K54" s="131"/>
      <c r="L54" s="126" t="s">
        <v>308</v>
      </c>
      <c r="M54" s="422"/>
      <c r="N54" s="131"/>
      <c r="O54" s="131"/>
      <c r="P54" s="131">
        <v>4</v>
      </c>
      <c r="Q54" s="141"/>
      <c r="R54" s="131"/>
      <c r="T54" s="402"/>
      <c r="U54" s="144"/>
      <c r="V54" s="490"/>
      <c r="W54" s="144"/>
      <c r="X54" s="474"/>
      <c r="Y54" s="474"/>
      <c r="Z54" s="474"/>
      <c r="AA54" s="184"/>
      <c r="AB54" s="184"/>
      <c r="AC54" s="184"/>
      <c r="AD54" s="121"/>
    </row>
    <row r="55" spans="1:30" ht="11.25" customHeight="1" thickTop="1">
      <c r="A55" s="132"/>
      <c r="B55" s="132"/>
      <c r="C55" s="132"/>
      <c r="D55" s="132"/>
      <c r="E55" s="132"/>
      <c r="F55" s="132"/>
      <c r="G55" s="132"/>
      <c r="H55" s="132"/>
      <c r="K55" s="138"/>
      <c r="L55" s="126"/>
      <c r="M55" s="455"/>
      <c r="N55" s="449"/>
      <c r="O55" s="449"/>
      <c r="P55" s="450"/>
      <c r="Q55" s="131"/>
      <c r="R55" s="131"/>
      <c r="S55" s="131"/>
      <c r="T55" s="165"/>
      <c r="U55" s="144"/>
      <c r="V55" s="490"/>
      <c r="W55" s="144"/>
      <c r="X55" s="576" t="s">
        <v>37</v>
      </c>
      <c r="Y55" s="576"/>
      <c r="Z55" s="576"/>
      <c r="AA55" s="184"/>
      <c r="AB55" s="184"/>
      <c r="AC55" s="184"/>
      <c r="AD55" s="121"/>
    </row>
    <row r="56" spans="1:30" ht="11.25" customHeight="1" thickBot="1">
      <c r="A56" s="592" t="s">
        <v>245</v>
      </c>
      <c r="B56" s="593" t="str">
        <f>VLOOKUP(A56,'リーグ戦表'!$AH:$AI,2,0)</f>
        <v>三谷D.B.C</v>
      </c>
      <c r="C56" s="594"/>
      <c r="D56" s="594"/>
      <c r="E56" s="594"/>
      <c r="F56" s="594"/>
      <c r="G56" s="594"/>
      <c r="H56" s="594"/>
      <c r="I56" s="594"/>
      <c r="J56" s="595"/>
      <c r="K56" s="463"/>
      <c r="L56" s="463"/>
      <c r="M56" s="464"/>
      <c r="N56" s="131"/>
      <c r="O56" s="131"/>
      <c r="P56" s="140"/>
      <c r="Q56" s="131"/>
      <c r="R56" s="131"/>
      <c r="S56" s="131"/>
      <c r="T56" s="398"/>
      <c r="V56" s="488"/>
      <c r="AA56" s="184"/>
      <c r="AB56" s="184"/>
      <c r="AC56" s="184"/>
      <c r="AD56" s="121"/>
    </row>
    <row r="57" spans="1:30" ht="11.25" customHeight="1" thickBot="1" thickTop="1">
      <c r="A57" s="592"/>
      <c r="B57" s="596"/>
      <c r="C57" s="597"/>
      <c r="D57" s="597"/>
      <c r="E57" s="597"/>
      <c r="F57" s="597"/>
      <c r="G57" s="597"/>
      <c r="H57" s="597"/>
      <c r="I57" s="597"/>
      <c r="J57" s="598"/>
      <c r="K57" s="132">
        <v>9</v>
      </c>
      <c r="L57" s="132"/>
      <c r="M57" s="132"/>
      <c r="N57" s="131"/>
      <c r="O57" s="126" t="s">
        <v>311</v>
      </c>
      <c r="P57" s="422"/>
      <c r="Q57" s="445"/>
      <c r="R57" s="445"/>
      <c r="S57" s="445"/>
      <c r="T57" s="398"/>
      <c r="V57" s="488"/>
      <c r="Y57" s="572" t="s">
        <v>356</v>
      </c>
      <c r="AA57" s="184"/>
      <c r="AB57" s="184"/>
      <c r="AC57" s="184"/>
      <c r="AD57" s="189"/>
    </row>
    <row r="58" spans="1:30" ht="11.25" customHeight="1" thickTop="1">
      <c r="A58" s="14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1"/>
      <c r="O58" s="126"/>
      <c r="P58" s="455"/>
      <c r="Q58" s="131"/>
      <c r="R58" s="131"/>
      <c r="S58" s="131">
        <v>7</v>
      </c>
      <c r="T58" s="131"/>
      <c r="V58" s="488"/>
      <c r="Y58" s="573"/>
      <c r="AA58" s="184"/>
      <c r="AB58" s="184"/>
      <c r="AC58" s="184"/>
      <c r="AD58" s="189"/>
    </row>
    <row r="59" spans="1:30" ht="11.25" customHeight="1">
      <c r="A59" s="141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1"/>
      <c r="O59" s="131"/>
      <c r="P59" s="467"/>
      <c r="Q59" s="131"/>
      <c r="R59" s="131"/>
      <c r="S59" s="131"/>
      <c r="T59" s="131"/>
      <c r="V59" s="488"/>
      <c r="Y59" s="573"/>
      <c r="AA59" s="184"/>
      <c r="AB59" s="184"/>
      <c r="AC59" s="184"/>
      <c r="AD59" s="189"/>
    </row>
    <row r="60" spans="1:30" ht="11.25" customHeight="1" thickBot="1">
      <c r="A60" s="592" t="s">
        <v>240</v>
      </c>
      <c r="B60" s="593" t="str">
        <f>VLOOKUP(A60,'リーグ戦表'!$AH:$AI,2,0)</f>
        <v>珠洲クラブ</v>
      </c>
      <c r="C60" s="594"/>
      <c r="D60" s="594"/>
      <c r="E60" s="594"/>
      <c r="F60" s="594"/>
      <c r="G60" s="594"/>
      <c r="H60" s="594"/>
      <c r="I60" s="594"/>
      <c r="J60" s="595"/>
      <c r="K60" s="463"/>
      <c r="L60" s="463"/>
      <c r="M60" s="463"/>
      <c r="N60" s="445"/>
      <c r="O60" s="445"/>
      <c r="P60" s="469"/>
      <c r="Q60" s="131"/>
      <c r="R60" s="131"/>
      <c r="S60" s="131"/>
      <c r="T60" s="131"/>
      <c r="V60" s="488"/>
      <c r="X60" s="150"/>
      <c r="Y60" s="573"/>
      <c r="AA60" s="184"/>
      <c r="AB60" s="184"/>
      <c r="AC60" s="184"/>
      <c r="AD60" s="189"/>
    </row>
    <row r="61" spans="1:30" ht="11.25" customHeight="1" thickBot="1" thickTop="1">
      <c r="A61" s="592"/>
      <c r="B61" s="596"/>
      <c r="C61" s="597"/>
      <c r="D61" s="597"/>
      <c r="E61" s="597"/>
      <c r="F61" s="597"/>
      <c r="G61" s="597"/>
      <c r="H61" s="597"/>
      <c r="I61" s="597"/>
      <c r="J61" s="598"/>
      <c r="K61" s="132"/>
      <c r="L61" s="132"/>
      <c r="M61" s="132"/>
      <c r="N61" s="131"/>
      <c r="O61" s="131"/>
      <c r="P61" s="131">
        <v>7</v>
      </c>
      <c r="Q61" s="131"/>
      <c r="R61" s="131"/>
      <c r="S61" s="131"/>
      <c r="T61" s="131"/>
      <c r="U61" s="126" t="s">
        <v>315</v>
      </c>
      <c r="V61" s="455"/>
      <c r="W61" s="447"/>
      <c r="X61" s="448"/>
      <c r="Y61" s="573"/>
      <c r="AA61" s="184"/>
      <c r="AB61" s="184"/>
      <c r="AC61" s="184"/>
      <c r="AD61" s="189"/>
    </row>
    <row r="62" spans="1:30" ht="11.25" customHeight="1" thickTop="1">
      <c r="A62" s="132"/>
      <c r="B62" s="132"/>
      <c r="C62" s="132"/>
      <c r="D62" s="132"/>
      <c r="E62" s="132"/>
      <c r="F62" s="132"/>
      <c r="G62" s="132"/>
      <c r="H62" s="132"/>
      <c r="K62" s="138"/>
      <c r="L62" s="138"/>
      <c r="M62" s="138"/>
      <c r="N62" s="131"/>
      <c r="O62" s="131"/>
      <c r="P62" s="131"/>
      <c r="Q62" s="131"/>
      <c r="R62" s="131"/>
      <c r="S62" s="131"/>
      <c r="T62" s="131"/>
      <c r="U62" s="126"/>
      <c r="V62" s="422"/>
      <c r="W62" s="399"/>
      <c r="Y62" s="573"/>
      <c r="AA62" s="184"/>
      <c r="AB62" s="184"/>
      <c r="AC62" s="184"/>
      <c r="AD62" s="189"/>
    </row>
    <row r="63" spans="1:30" ht="11.25" customHeight="1">
      <c r="A63" s="132"/>
      <c r="B63" s="132"/>
      <c r="C63" s="132"/>
      <c r="D63" s="132"/>
      <c r="E63" s="132"/>
      <c r="F63" s="132"/>
      <c r="G63" s="132"/>
      <c r="H63" s="132"/>
      <c r="K63" s="138"/>
      <c r="L63" s="138"/>
      <c r="M63" s="138"/>
      <c r="N63" s="132"/>
      <c r="O63" s="132"/>
      <c r="P63" s="131"/>
      <c r="Q63" s="131"/>
      <c r="R63" s="131"/>
      <c r="S63" s="131"/>
      <c r="T63" s="131"/>
      <c r="V63" s="150"/>
      <c r="W63" s="399"/>
      <c r="Y63" s="573"/>
      <c r="AA63" s="184"/>
      <c r="AB63" s="184"/>
      <c r="AC63" s="184"/>
      <c r="AD63" s="189"/>
    </row>
    <row r="64" spans="1:30" ht="11.25" customHeight="1" thickBot="1">
      <c r="A64" s="592" t="s">
        <v>242</v>
      </c>
      <c r="B64" s="593" t="str">
        <f>VLOOKUP(A64,'リーグ戦表'!$AH:$AI,2,0)</f>
        <v>あさひスーパーファイターズ</v>
      </c>
      <c r="C64" s="594"/>
      <c r="D64" s="594"/>
      <c r="E64" s="594"/>
      <c r="F64" s="594"/>
      <c r="G64" s="594"/>
      <c r="H64" s="594"/>
      <c r="I64" s="594"/>
      <c r="J64" s="595"/>
      <c r="K64" s="134">
        <v>9</v>
      </c>
      <c r="N64" s="131"/>
      <c r="O64" s="131"/>
      <c r="P64" s="131"/>
      <c r="V64" s="150"/>
      <c r="Y64" s="573"/>
      <c r="AA64" s="184"/>
      <c r="AB64" s="184"/>
      <c r="AC64" s="184"/>
      <c r="AD64" s="189"/>
    </row>
    <row r="65" spans="1:30" ht="11.25" customHeight="1" thickTop="1">
      <c r="A65" s="592"/>
      <c r="B65" s="596"/>
      <c r="C65" s="597"/>
      <c r="D65" s="597"/>
      <c r="E65" s="597"/>
      <c r="F65" s="597"/>
      <c r="G65" s="597"/>
      <c r="H65" s="597"/>
      <c r="I65" s="597"/>
      <c r="J65" s="598"/>
      <c r="K65" s="452"/>
      <c r="L65" s="452"/>
      <c r="M65" s="465"/>
      <c r="N65" s="141"/>
      <c r="O65" s="141"/>
      <c r="P65" s="141"/>
      <c r="V65" s="150"/>
      <c r="Y65" s="573"/>
      <c r="AA65" s="184"/>
      <c r="AB65" s="184"/>
      <c r="AC65" s="184"/>
      <c r="AD65" s="189"/>
    </row>
    <row r="66" spans="1:30" ht="11.25" customHeight="1" thickBot="1">
      <c r="A66" s="134"/>
      <c r="B66" s="131"/>
      <c r="K66" s="138"/>
      <c r="L66" s="126" t="s">
        <v>309</v>
      </c>
      <c r="M66" s="455"/>
      <c r="N66" s="131"/>
      <c r="O66" s="141"/>
      <c r="P66" s="132">
        <v>4</v>
      </c>
      <c r="V66" s="150"/>
      <c r="Y66" s="573"/>
      <c r="AA66" s="184"/>
      <c r="AB66" s="184"/>
      <c r="AC66" s="184"/>
      <c r="AD66" s="189"/>
    </row>
    <row r="67" spans="1:30" ht="11.25" customHeight="1" thickTop="1">
      <c r="A67" s="134"/>
      <c r="K67" s="138"/>
      <c r="L67" s="126"/>
      <c r="M67" s="422"/>
      <c r="N67" s="460"/>
      <c r="O67" s="443"/>
      <c r="P67" s="444"/>
      <c r="V67" s="150"/>
      <c r="Y67" s="574"/>
      <c r="AA67" s="184"/>
      <c r="AB67" s="184"/>
      <c r="AC67" s="184"/>
      <c r="AD67" s="189"/>
    </row>
    <row r="68" spans="1:30" ht="11.25" customHeight="1">
      <c r="A68" s="592" t="s">
        <v>249</v>
      </c>
      <c r="B68" s="593" t="str">
        <f>VLOOKUP(A68,'リーグ戦表'!$AH:$AI,2,0)</f>
        <v>杉っ子ドッジファイターズ</v>
      </c>
      <c r="C68" s="594"/>
      <c r="D68" s="594"/>
      <c r="E68" s="594"/>
      <c r="F68" s="594"/>
      <c r="G68" s="594"/>
      <c r="H68" s="594"/>
      <c r="I68" s="594"/>
      <c r="J68" s="595"/>
      <c r="K68" s="139"/>
      <c r="L68" s="139"/>
      <c r="M68" s="154"/>
      <c r="N68" s="131"/>
      <c r="O68" s="141"/>
      <c r="P68" s="140"/>
      <c r="V68" s="150"/>
      <c r="AA68" s="184"/>
      <c r="AB68" s="184"/>
      <c r="AC68" s="184"/>
      <c r="AD68" s="189"/>
    </row>
    <row r="69" spans="1:30" ht="11.25" customHeight="1" thickBot="1">
      <c r="A69" s="592"/>
      <c r="B69" s="596"/>
      <c r="C69" s="597"/>
      <c r="D69" s="597"/>
      <c r="E69" s="597"/>
      <c r="F69" s="597"/>
      <c r="G69" s="597"/>
      <c r="H69" s="597"/>
      <c r="I69" s="597"/>
      <c r="J69" s="598"/>
      <c r="K69" s="174">
        <v>4</v>
      </c>
      <c r="L69" s="162"/>
      <c r="M69" s="162"/>
      <c r="N69" s="131"/>
      <c r="O69" s="126" t="s">
        <v>312</v>
      </c>
      <c r="P69" s="422"/>
      <c r="S69" s="138">
        <v>9</v>
      </c>
      <c r="V69" s="150"/>
      <c r="AA69" s="192"/>
      <c r="AB69" s="184"/>
      <c r="AC69" s="184"/>
      <c r="AD69" s="189"/>
    </row>
    <row r="70" spans="1:31" ht="11.25" customHeight="1" thickTop="1">
      <c r="A70" s="134"/>
      <c r="K70" s="138"/>
      <c r="L70" s="138"/>
      <c r="M70" s="138"/>
      <c r="N70" s="131"/>
      <c r="O70" s="126"/>
      <c r="P70" s="455"/>
      <c r="Q70" s="452"/>
      <c r="R70" s="452"/>
      <c r="S70" s="452"/>
      <c r="T70" s="487"/>
      <c r="V70" s="150"/>
      <c r="AA70" s="192"/>
      <c r="AB70" s="193"/>
      <c r="AC70" s="193"/>
      <c r="AD70" s="194"/>
      <c r="AE70" s="124"/>
    </row>
    <row r="71" spans="1:31" ht="11.25" customHeight="1">
      <c r="A71" s="134"/>
      <c r="K71" s="138"/>
      <c r="L71" s="138"/>
      <c r="M71" s="138"/>
      <c r="N71" s="131"/>
      <c r="O71" s="131"/>
      <c r="P71" s="467"/>
      <c r="T71" s="487"/>
      <c r="V71" s="150"/>
      <c r="AA71" s="192"/>
      <c r="AB71" s="193"/>
      <c r="AC71" s="193"/>
      <c r="AD71" s="194"/>
      <c r="AE71" s="124"/>
    </row>
    <row r="72" spans="1:31" ht="11.25" customHeight="1" thickBot="1">
      <c r="A72" s="592" t="s">
        <v>243</v>
      </c>
      <c r="B72" s="593" t="str">
        <f>VLOOKUP(A72,'リーグ戦表'!$AH:$AI,2,0)</f>
        <v>向本折クラブA</v>
      </c>
      <c r="C72" s="594"/>
      <c r="D72" s="594"/>
      <c r="E72" s="594"/>
      <c r="F72" s="594"/>
      <c r="G72" s="594"/>
      <c r="H72" s="594"/>
      <c r="I72" s="594"/>
      <c r="J72" s="595"/>
      <c r="K72" s="447"/>
      <c r="L72" s="447"/>
      <c r="M72" s="447"/>
      <c r="N72" s="445"/>
      <c r="O72" s="445"/>
      <c r="P72" s="469"/>
      <c r="T72" s="487"/>
      <c r="V72" s="150"/>
      <c r="AA72" s="192"/>
      <c r="AB72" s="193"/>
      <c r="AC72" s="193"/>
      <c r="AD72" s="194"/>
      <c r="AE72" s="124"/>
    </row>
    <row r="73" spans="1:31" ht="11.25" customHeight="1" thickTop="1">
      <c r="A73" s="592"/>
      <c r="B73" s="596"/>
      <c r="C73" s="597"/>
      <c r="D73" s="597"/>
      <c r="E73" s="597"/>
      <c r="F73" s="597"/>
      <c r="G73" s="597"/>
      <c r="H73" s="597"/>
      <c r="I73" s="597"/>
      <c r="J73" s="598"/>
      <c r="N73" s="131"/>
      <c r="O73" s="131"/>
      <c r="P73" s="131">
        <v>9</v>
      </c>
      <c r="T73" s="487"/>
      <c r="V73" s="150"/>
      <c r="AA73" s="192"/>
      <c r="AB73" s="193"/>
      <c r="AC73" s="193"/>
      <c r="AD73" s="194"/>
      <c r="AE73" s="124"/>
    </row>
    <row r="74" spans="1:31" ht="11.25" customHeight="1" thickBot="1">
      <c r="A74" s="134"/>
      <c r="N74" s="131"/>
      <c r="O74" s="131"/>
      <c r="P74" s="131"/>
      <c r="R74" s="126" t="s">
        <v>314</v>
      </c>
      <c r="S74" s="126"/>
      <c r="T74" s="481"/>
      <c r="U74" s="447"/>
      <c r="V74" s="448"/>
      <c r="AA74" s="192"/>
      <c r="AB74" s="193"/>
      <c r="AC74" s="193"/>
      <c r="AD74" s="194"/>
      <c r="AE74" s="124"/>
    </row>
    <row r="75" spans="1:31" ht="11.25" customHeight="1" thickTop="1">
      <c r="A75" s="134"/>
      <c r="N75" s="131"/>
      <c r="O75" s="131"/>
      <c r="P75" s="131"/>
      <c r="Q75" s="131"/>
      <c r="R75" s="126"/>
      <c r="S75" s="422"/>
      <c r="U75" s="138">
        <v>5</v>
      </c>
      <c r="V75" s="138">
        <v>9</v>
      </c>
      <c r="W75" s="138">
        <v>6</v>
      </c>
      <c r="AA75" s="192"/>
      <c r="AB75" s="193"/>
      <c r="AC75" s="193"/>
      <c r="AD75" s="194"/>
      <c r="AE75" s="124"/>
    </row>
    <row r="76" spans="1:31" ht="11.25" customHeight="1">
      <c r="A76" s="592" t="s">
        <v>248</v>
      </c>
      <c r="B76" s="593" t="str">
        <f>VLOOKUP(A76,'リーグ戦表'!$AH:$AI,2,0)</f>
        <v>鵜川ミラクルフェニックス</v>
      </c>
      <c r="C76" s="594"/>
      <c r="D76" s="594"/>
      <c r="E76" s="594"/>
      <c r="F76" s="594"/>
      <c r="G76" s="594"/>
      <c r="H76" s="594"/>
      <c r="I76" s="594"/>
      <c r="J76" s="595"/>
      <c r="K76" s="165">
        <v>5</v>
      </c>
      <c r="N76" s="131"/>
      <c r="O76" s="131"/>
      <c r="P76" s="158"/>
      <c r="Q76" s="131"/>
      <c r="R76" s="131"/>
      <c r="S76" s="140"/>
      <c r="AA76" s="184"/>
      <c r="AB76" s="193"/>
      <c r="AC76" s="193"/>
      <c r="AD76" s="189"/>
      <c r="AE76" s="124"/>
    </row>
    <row r="77" spans="1:31" ht="11.25" customHeight="1">
      <c r="A77" s="592"/>
      <c r="B77" s="596"/>
      <c r="C77" s="597"/>
      <c r="D77" s="597"/>
      <c r="E77" s="597"/>
      <c r="F77" s="597"/>
      <c r="G77" s="597"/>
      <c r="H77" s="597"/>
      <c r="I77" s="597"/>
      <c r="J77" s="598"/>
      <c r="K77" s="162"/>
      <c r="L77" s="162"/>
      <c r="M77" s="162"/>
      <c r="N77" s="156"/>
      <c r="O77" s="156"/>
      <c r="P77" s="157"/>
      <c r="Q77" s="131"/>
      <c r="S77" s="140"/>
      <c r="AA77" s="184"/>
      <c r="AB77" s="193"/>
      <c r="AC77" s="193"/>
      <c r="AD77" s="189"/>
      <c r="AE77" s="124"/>
    </row>
    <row r="78" spans="1:31" ht="11.25" customHeight="1" thickBot="1">
      <c r="A78" s="134"/>
      <c r="B78" s="131"/>
      <c r="K78" s="138"/>
      <c r="L78" s="138"/>
      <c r="M78" s="138"/>
      <c r="N78" s="131"/>
      <c r="O78" s="126" t="s">
        <v>306</v>
      </c>
      <c r="P78" s="422"/>
      <c r="Q78" s="445"/>
      <c r="R78" s="447"/>
      <c r="S78" s="453"/>
      <c r="AA78" s="184"/>
      <c r="AB78" s="193"/>
      <c r="AC78" s="193"/>
      <c r="AD78" s="189"/>
      <c r="AE78" s="124"/>
    </row>
    <row r="79" spans="1:31" ht="11.25" customHeight="1" thickTop="1">
      <c r="A79" s="134"/>
      <c r="K79" s="138"/>
      <c r="L79" s="138"/>
      <c r="M79" s="138"/>
      <c r="N79" s="138"/>
      <c r="O79" s="126"/>
      <c r="P79" s="455"/>
      <c r="Q79" s="131"/>
      <c r="S79" s="141">
        <v>6</v>
      </c>
      <c r="AA79" s="184"/>
      <c r="AB79" s="193"/>
      <c r="AC79" s="193"/>
      <c r="AD79" s="189"/>
      <c r="AE79" s="124"/>
    </row>
    <row r="80" spans="1:31" ht="11.25" customHeight="1" thickBot="1">
      <c r="A80" s="592" t="s">
        <v>241</v>
      </c>
      <c r="B80" s="593" t="str">
        <f>VLOOKUP(A80,'リーグ戦表'!$AH:$AI,2,0)</f>
        <v>米丸ドッジボールクラブ</v>
      </c>
      <c r="C80" s="594"/>
      <c r="D80" s="594"/>
      <c r="E80" s="594"/>
      <c r="F80" s="594"/>
      <c r="G80" s="594"/>
      <c r="H80" s="594"/>
      <c r="I80" s="594"/>
      <c r="J80" s="595"/>
      <c r="K80" s="447"/>
      <c r="L80" s="447"/>
      <c r="M80" s="447"/>
      <c r="N80" s="447"/>
      <c r="O80" s="447"/>
      <c r="P80" s="456"/>
      <c r="Q80" s="131"/>
      <c r="R80" s="131"/>
      <c r="S80" s="131"/>
      <c r="AA80" s="184"/>
      <c r="AB80" s="193"/>
      <c r="AC80" s="193"/>
      <c r="AD80" s="189"/>
      <c r="AE80" s="124"/>
    </row>
    <row r="81" spans="1:31" ht="11.25" customHeight="1" thickTop="1">
      <c r="A81" s="592"/>
      <c r="B81" s="596"/>
      <c r="C81" s="597"/>
      <c r="D81" s="597"/>
      <c r="E81" s="597"/>
      <c r="F81" s="597"/>
      <c r="G81" s="597"/>
      <c r="H81" s="597"/>
      <c r="I81" s="597"/>
      <c r="J81" s="598"/>
      <c r="K81" s="134">
        <v>8</v>
      </c>
      <c r="Q81" s="131"/>
      <c r="R81" s="131"/>
      <c r="S81" s="131"/>
      <c r="AA81" s="184"/>
      <c r="AB81" s="193"/>
      <c r="AC81" s="193"/>
      <c r="AD81" s="189"/>
      <c r="AE81" s="124"/>
    </row>
    <row r="82" spans="1:31" ht="12" customHeight="1">
      <c r="A82" s="132"/>
      <c r="B82" s="132"/>
      <c r="C82" s="132"/>
      <c r="D82" s="132"/>
      <c r="E82" s="132"/>
      <c r="F82" s="132"/>
      <c r="G82" s="132"/>
      <c r="H82" s="132"/>
      <c r="K82" s="138"/>
      <c r="L82" s="138"/>
      <c r="M82" s="138"/>
      <c r="N82" s="131"/>
      <c r="O82" s="131"/>
      <c r="P82" s="131"/>
      <c r="Q82" s="131"/>
      <c r="R82" s="131"/>
      <c r="S82" s="131"/>
      <c r="T82" s="131"/>
      <c r="AA82" s="184"/>
      <c r="AB82" s="193"/>
      <c r="AC82" s="193"/>
      <c r="AD82" s="189"/>
      <c r="AE82" s="124"/>
    </row>
    <row r="83" spans="1:31" ht="12" customHeight="1">
      <c r="A83" s="132"/>
      <c r="B83" s="132"/>
      <c r="C83" s="132"/>
      <c r="D83" s="132"/>
      <c r="E83" s="132"/>
      <c r="F83" s="132"/>
      <c r="G83" s="132"/>
      <c r="H83" s="132"/>
      <c r="K83" s="138"/>
      <c r="L83" s="138"/>
      <c r="M83" s="138"/>
      <c r="N83" s="132"/>
      <c r="O83" s="132"/>
      <c r="P83" s="131"/>
      <c r="Q83" s="131"/>
      <c r="R83" s="131"/>
      <c r="S83" s="131"/>
      <c r="T83" s="131"/>
      <c r="AA83" s="184"/>
      <c r="AB83" s="193"/>
      <c r="AC83" s="193"/>
      <c r="AD83" s="189"/>
      <c r="AE83" s="124"/>
    </row>
    <row r="84" spans="1:30" ht="12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92"/>
      <c r="L84" s="184"/>
      <c r="M84" s="184"/>
      <c r="N84" s="131"/>
      <c r="O84" s="131"/>
      <c r="P84" s="131"/>
      <c r="Q84" s="184"/>
      <c r="R84" s="184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9"/>
    </row>
    <row r="85" spans="1:30" ht="23.25" customHeight="1">
      <c r="A85" s="184"/>
      <c r="B85" s="184"/>
      <c r="C85" s="220" t="s">
        <v>66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31"/>
      <c r="O85" s="131"/>
      <c r="P85" s="131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9"/>
    </row>
    <row r="86" spans="1:30" ht="12" customHeight="1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31"/>
      <c r="O86" s="131"/>
      <c r="P86" s="131"/>
      <c r="Q86" s="131"/>
      <c r="R86" s="484" t="s">
        <v>37</v>
      </c>
      <c r="S86" s="139"/>
      <c r="T86" s="139" t="s">
        <v>347</v>
      </c>
      <c r="U86" s="139"/>
      <c r="V86" s="139"/>
      <c r="W86" s="139"/>
      <c r="X86" s="139"/>
      <c r="Y86" s="184"/>
      <c r="Z86" s="184"/>
      <c r="AA86" s="184"/>
      <c r="AB86" s="184"/>
      <c r="AC86" s="184"/>
      <c r="AD86" s="189"/>
    </row>
    <row r="87" spans="1:30" ht="12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92"/>
      <c r="L87" s="184"/>
      <c r="M87" s="184"/>
      <c r="N87" s="131"/>
      <c r="O87" s="131"/>
      <c r="P87" s="131"/>
      <c r="Q87" s="131"/>
      <c r="R87" s="483"/>
      <c r="Y87" s="184"/>
      <c r="Z87" s="184"/>
      <c r="AA87" s="184"/>
      <c r="AB87" s="184"/>
      <c r="AC87" s="183" t="s">
        <v>41</v>
      </c>
      <c r="AD87" s="183" t="str">
        <f>VLOOKUP(AC87,'リーグ戦表'!AH:AI,2,0)</f>
        <v>針原パイレーツ</v>
      </c>
    </row>
    <row r="88" spans="1:30" ht="15" customHeight="1" thickBot="1">
      <c r="A88" s="592" t="s">
        <v>22</v>
      </c>
      <c r="B88" s="593" t="str">
        <f>VLOOKUP(A88,'リーグ戦表'!$AH:$AI,2,0)</f>
        <v>寺井九谷クラブ</v>
      </c>
      <c r="C88" s="594"/>
      <c r="D88" s="594"/>
      <c r="E88" s="594"/>
      <c r="F88" s="594"/>
      <c r="G88" s="594"/>
      <c r="H88" s="594"/>
      <c r="I88" s="594"/>
      <c r="J88" s="595"/>
      <c r="K88" s="132">
        <v>8</v>
      </c>
      <c r="L88" s="132"/>
      <c r="M88" s="132"/>
      <c r="N88" s="131"/>
      <c r="O88" s="131"/>
      <c r="P88" s="131"/>
      <c r="Q88" s="131"/>
      <c r="R88" s="485" t="s">
        <v>345</v>
      </c>
      <c r="S88" s="139"/>
      <c r="T88" s="139" t="s">
        <v>350</v>
      </c>
      <c r="U88" s="142"/>
      <c r="V88" s="142"/>
      <c r="W88" s="139"/>
      <c r="X88" s="477"/>
      <c r="AA88" s="184"/>
      <c r="AB88" s="184"/>
      <c r="AC88" s="183" t="s">
        <v>38</v>
      </c>
      <c r="AD88" s="183" t="str">
        <f>VLOOKUP(AC88,'リーグ戦表'!AH:AI,2,0)</f>
        <v>寺井クラブ</v>
      </c>
    </row>
    <row r="89" spans="1:30" ht="15" customHeight="1" thickTop="1">
      <c r="A89" s="592"/>
      <c r="B89" s="596"/>
      <c r="C89" s="597"/>
      <c r="D89" s="597"/>
      <c r="E89" s="597"/>
      <c r="F89" s="597"/>
      <c r="G89" s="597"/>
      <c r="H89" s="597"/>
      <c r="I89" s="597"/>
      <c r="J89" s="598"/>
      <c r="K89" s="458"/>
      <c r="L89" s="458"/>
      <c r="M89" s="459"/>
      <c r="N89" s="141"/>
      <c r="O89" s="141"/>
      <c r="P89" s="141"/>
      <c r="Q89" s="145"/>
      <c r="R89" s="482"/>
      <c r="U89" s="132"/>
      <c r="V89" s="132"/>
      <c r="X89" s="144"/>
      <c r="AA89" s="184"/>
      <c r="AB89" s="184"/>
      <c r="AC89" s="183" t="s">
        <v>5</v>
      </c>
      <c r="AD89" s="183" t="str">
        <f>VLOOKUP(AC89,'リーグ戦表'!AH:AI,2,0)</f>
        <v>小木クラブ</v>
      </c>
    </row>
    <row r="90" spans="1:30" ht="15" customHeight="1" thickBot="1">
      <c r="A90" s="132"/>
      <c r="B90" s="132"/>
      <c r="C90" s="132"/>
      <c r="D90" s="132"/>
      <c r="E90" s="132"/>
      <c r="F90" s="132"/>
      <c r="G90" s="132"/>
      <c r="H90" s="132"/>
      <c r="K90" s="138"/>
      <c r="L90" s="126" t="s">
        <v>316</v>
      </c>
      <c r="M90" s="455"/>
      <c r="N90" s="131"/>
      <c r="O90" s="141"/>
      <c r="P90" s="132">
        <v>7</v>
      </c>
      <c r="Q90" s="145"/>
      <c r="R90" s="485" t="s">
        <v>346</v>
      </c>
      <c r="S90" s="139"/>
      <c r="T90" s="139" t="s">
        <v>351</v>
      </c>
      <c r="U90" s="142"/>
      <c r="V90" s="142"/>
      <c r="W90" s="486"/>
      <c r="X90" s="139"/>
      <c r="Z90" s="144"/>
      <c r="AA90" s="184"/>
      <c r="AB90" s="184"/>
      <c r="AC90" s="183" t="s">
        <v>6</v>
      </c>
      <c r="AD90" s="183" t="str">
        <f>VLOOKUP(AC90,'リーグ戦表'!AH:AI,2,0)</f>
        <v>NISHIファイヤースターズ</v>
      </c>
    </row>
    <row r="91" spans="1:30" ht="15" customHeight="1" thickTop="1">
      <c r="A91" s="132"/>
      <c r="B91" s="133"/>
      <c r="C91" s="133"/>
      <c r="D91" s="133"/>
      <c r="E91" s="131"/>
      <c r="F91" s="131"/>
      <c r="G91" s="131"/>
      <c r="H91" s="131"/>
      <c r="K91" s="138"/>
      <c r="L91" s="126"/>
      <c r="M91" s="422"/>
      <c r="N91" s="460"/>
      <c r="O91" s="443"/>
      <c r="P91" s="443"/>
      <c r="Q91" s="470"/>
      <c r="R91" s="145"/>
      <c r="S91" s="132"/>
      <c r="T91" s="132"/>
      <c r="U91" s="121"/>
      <c r="V91" s="121"/>
      <c r="W91" s="132"/>
      <c r="X91" s="132"/>
      <c r="Z91" s="144"/>
      <c r="AA91" s="184"/>
      <c r="AB91" s="184"/>
      <c r="AC91" s="183" t="s">
        <v>7</v>
      </c>
      <c r="AD91" s="183" t="str">
        <f>VLOOKUP(AC91,'リーグ戦表'!AH:AI,2,0)</f>
        <v>山中SPARS</v>
      </c>
    </row>
    <row r="92" spans="1:30" ht="15" customHeight="1">
      <c r="A92" s="592" t="s">
        <v>258</v>
      </c>
      <c r="B92" s="593" t="str">
        <f>VLOOKUP(A92,'リーグ戦表'!$AH:$AI,2,0)</f>
        <v>向本折クラブNew</v>
      </c>
      <c r="C92" s="594"/>
      <c r="D92" s="594"/>
      <c r="E92" s="594"/>
      <c r="F92" s="594"/>
      <c r="G92" s="594"/>
      <c r="H92" s="594"/>
      <c r="I92" s="594"/>
      <c r="J92" s="595"/>
      <c r="K92" s="142"/>
      <c r="L92" s="142"/>
      <c r="M92" s="143"/>
      <c r="N92" s="131"/>
      <c r="O92" s="141"/>
      <c r="P92" s="131"/>
      <c r="Q92" s="471"/>
      <c r="R92" s="131"/>
      <c r="S92" s="131"/>
      <c r="U92" s="121"/>
      <c r="V92" s="121"/>
      <c r="W92" s="132"/>
      <c r="X92" s="132"/>
      <c r="Y92" s="182"/>
      <c r="AA92" s="184"/>
      <c r="AB92" s="184"/>
      <c r="AC92" s="183" t="s">
        <v>8</v>
      </c>
      <c r="AD92" s="183" t="str">
        <f>VLOOKUP(AC92,'リーグ戦表'!AH:AI,2,0)</f>
        <v>松任の大魔陣</v>
      </c>
    </row>
    <row r="93" spans="1:30" ht="15" customHeight="1" thickBot="1">
      <c r="A93" s="592"/>
      <c r="B93" s="596"/>
      <c r="C93" s="597"/>
      <c r="D93" s="597"/>
      <c r="E93" s="597"/>
      <c r="F93" s="597"/>
      <c r="G93" s="597"/>
      <c r="H93" s="597"/>
      <c r="I93" s="597"/>
      <c r="J93" s="598"/>
      <c r="K93" s="173">
        <v>5</v>
      </c>
      <c r="L93" s="132"/>
      <c r="M93" s="132"/>
      <c r="N93" s="131"/>
      <c r="O93" s="126" t="s">
        <v>318</v>
      </c>
      <c r="P93" s="126"/>
      <c r="Q93" s="472"/>
      <c r="R93" s="473"/>
      <c r="S93" s="473">
        <v>3</v>
      </c>
      <c r="T93" s="153"/>
      <c r="U93" s="121"/>
      <c r="V93" s="121"/>
      <c r="W93" s="132"/>
      <c r="X93" s="132"/>
      <c r="Y93" s="182"/>
      <c r="AA93" s="184"/>
      <c r="AB93" s="184"/>
      <c r="AC93" s="183" t="s">
        <v>21</v>
      </c>
      <c r="AD93" s="183" t="str">
        <f>VLOOKUP(AC93,'リーグ戦表'!AH:AI,2,0)</f>
        <v>千坂ドッジファイヤーズ</v>
      </c>
    </row>
    <row r="94" spans="1:30" ht="15" customHeight="1" thickTop="1">
      <c r="A94" s="132"/>
      <c r="B94" s="131"/>
      <c r="C94" s="132"/>
      <c r="D94" s="132"/>
      <c r="E94" s="132"/>
      <c r="F94" s="132"/>
      <c r="G94" s="132"/>
      <c r="H94" s="145"/>
      <c r="K94" s="138"/>
      <c r="L94" s="138"/>
      <c r="M94" s="138"/>
      <c r="N94" s="131"/>
      <c r="O94" s="126"/>
      <c r="P94" s="422"/>
      <c r="Q94" s="400"/>
      <c r="R94" s="141"/>
      <c r="S94" s="141"/>
      <c r="T94" s="400"/>
      <c r="U94" s="121"/>
      <c r="V94" s="121"/>
      <c r="W94" s="132"/>
      <c r="X94" s="132"/>
      <c r="Y94" s="182"/>
      <c r="AA94" s="184"/>
      <c r="AB94" s="184"/>
      <c r="AC94" s="183" t="s">
        <v>9</v>
      </c>
      <c r="AD94" s="183" t="str">
        <f>VLOOKUP(AC94,'リーグ戦表'!AH:AI,2,0)</f>
        <v>鞍月アタッカーズ</v>
      </c>
    </row>
    <row r="95" spans="1:30" ht="15" customHeight="1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1"/>
      <c r="L95" s="131"/>
      <c r="M95" s="131"/>
      <c r="N95" s="131"/>
      <c r="O95" s="131"/>
      <c r="P95" s="140"/>
      <c r="Q95" s="141"/>
      <c r="R95" s="141"/>
      <c r="S95" s="141"/>
      <c r="T95" s="400"/>
      <c r="U95" s="124"/>
      <c r="V95" s="121"/>
      <c r="W95" s="149"/>
      <c r="X95" s="149"/>
      <c r="Y95" s="182"/>
      <c r="AA95" s="184"/>
      <c r="AB95" s="184"/>
      <c r="AC95" s="184"/>
      <c r="AD95" s="189"/>
    </row>
    <row r="96" spans="1:30" ht="15" customHeight="1" thickBot="1">
      <c r="A96" s="592" t="s">
        <v>42</v>
      </c>
      <c r="B96" s="593" t="str">
        <f>VLOOKUP(A96,'リーグ戦表'!$AH:$AI,2,0)</f>
        <v>ドッジの王子様</v>
      </c>
      <c r="C96" s="594"/>
      <c r="D96" s="594"/>
      <c r="E96" s="594"/>
      <c r="F96" s="594"/>
      <c r="G96" s="594"/>
      <c r="H96" s="594"/>
      <c r="I96" s="594"/>
      <c r="J96" s="595"/>
      <c r="K96" s="185"/>
      <c r="L96" s="158"/>
      <c r="M96" s="158"/>
      <c r="N96" s="158"/>
      <c r="O96" s="158"/>
      <c r="P96" s="169"/>
      <c r="Q96" s="131"/>
      <c r="R96" s="126" t="s">
        <v>320</v>
      </c>
      <c r="S96" s="422"/>
      <c r="T96" s="401"/>
      <c r="U96" s="124"/>
      <c r="V96" s="134">
        <v>5</v>
      </c>
      <c r="W96" s="482">
        <v>8</v>
      </c>
      <c r="X96" s="145"/>
      <c r="Y96" s="182"/>
      <c r="AA96" s="184"/>
      <c r="AB96" s="184"/>
      <c r="AC96" s="184"/>
      <c r="AD96" s="189"/>
    </row>
    <row r="97" spans="1:30" ht="15" customHeight="1" thickTop="1">
      <c r="A97" s="592"/>
      <c r="B97" s="596"/>
      <c r="C97" s="597"/>
      <c r="D97" s="597"/>
      <c r="E97" s="597"/>
      <c r="F97" s="597"/>
      <c r="G97" s="597"/>
      <c r="H97" s="597"/>
      <c r="I97" s="597"/>
      <c r="J97" s="598"/>
      <c r="K97" s="131"/>
      <c r="L97" s="131"/>
      <c r="M97" s="131"/>
      <c r="N97" s="131"/>
      <c r="O97" s="131"/>
      <c r="P97" s="132">
        <v>6</v>
      </c>
      <c r="Q97" s="131"/>
      <c r="R97" s="126"/>
      <c r="S97" s="455"/>
      <c r="T97" s="451"/>
      <c r="U97" s="451"/>
      <c r="V97" s="452"/>
      <c r="W97" s="487"/>
      <c r="X97" s="576" t="s">
        <v>37</v>
      </c>
      <c r="Y97" s="576"/>
      <c r="Z97" s="576"/>
      <c r="AA97" s="192"/>
      <c r="AB97" s="184"/>
      <c r="AC97" s="184"/>
      <c r="AD97" s="189"/>
    </row>
    <row r="98" spans="1:31" ht="15" customHeight="1">
      <c r="A98" s="131"/>
      <c r="B98" s="131"/>
      <c r="C98" s="131"/>
      <c r="D98" s="131"/>
      <c r="E98" s="133"/>
      <c r="F98" s="133"/>
      <c r="G98" s="133"/>
      <c r="H98" s="133"/>
      <c r="I98" s="133"/>
      <c r="J98" s="133"/>
      <c r="K98" s="131"/>
      <c r="L98" s="131"/>
      <c r="M98" s="131"/>
      <c r="N98" s="131"/>
      <c r="O98" s="131"/>
      <c r="P98" s="131"/>
      <c r="Q98" s="141"/>
      <c r="R98" s="131"/>
      <c r="S98" s="488"/>
      <c r="T98" s="149"/>
      <c r="U98" s="144"/>
      <c r="V98" s="144"/>
      <c r="W98" s="480"/>
      <c r="X98" s="144"/>
      <c r="AA98" s="192"/>
      <c r="AB98" s="193"/>
      <c r="AC98" s="193"/>
      <c r="AD98" s="194"/>
      <c r="AE98" s="124"/>
    </row>
    <row r="99" spans="1:31" ht="15" customHeight="1">
      <c r="A99" s="132"/>
      <c r="B99" s="132"/>
      <c r="C99" s="132"/>
      <c r="D99" s="132"/>
      <c r="E99" s="132"/>
      <c r="F99" s="132"/>
      <c r="G99" s="132"/>
      <c r="H99" s="132"/>
      <c r="K99" s="138"/>
      <c r="L99" s="138"/>
      <c r="M99" s="138"/>
      <c r="N99" s="131"/>
      <c r="O99" s="131"/>
      <c r="P99" s="131"/>
      <c r="Q99" s="131"/>
      <c r="R99" s="131"/>
      <c r="S99" s="467"/>
      <c r="T99" s="144"/>
      <c r="U99" s="144"/>
      <c r="V99" s="144"/>
      <c r="W99" s="480"/>
      <c r="X99" s="144"/>
      <c r="Y99" s="572" t="s">
        <v>347</v>
      </c>
      <c r="AA99" s="192"/>
      <c r="AB99" s="193"/>
      <c r="AC99" s="193"/>
      <c r="AD99" s="194"/>
      <c r="AE99" s="124"/>
    </row>
    <row r="100" spans="1:31" ht="15" customHeight="1" thickBot="1">
      <c r="A100" s="592" t="s">
        <v>333</v>
      </c>
      <c r="B100" s="593" t="str">
        <f>VLOOKUP(A100,'リーグ戦表'!$AH:$AI,2,0)</f>
        <v>松任の大魔陣Jr</v>
      </c>
      <c r="C100" s="594"/>
      <c r="D100" s="594"/>
      <c r="E100" s="594"/>
      <c r="F100" s="594"/>
      <c r="G100" s="594"/>
      <c r="H100" s="594"/>
      <c r="I100" s="594"/>
      <c r="J100" s="595"/>
      <c r="K100" s="463"/>
      <c r="L100" s="463"/>
      <c r="M100" s="463"/>
      <c r="N100" s="445"/>
      <c r="O100" s="445"/>
      <c r="P100" s="445"/>
      <c r="Q100" s="445"/>
      <c r="R100" s="445"/>
      <c r="S100" s="469"/>
      <c r="T100" s="131"/>
      <c r="W100" s="487"/>
      <c r="Y100" s="573"/>
      <c r="AA100" s="184"/>
      <c r="AB100" s="193"/>
      <c r="AC100" s="193"/>
      <c r="AD100" s="189"/>
      <c r="AE100" s="124"/>
    </row>
    <row r="101" spans="1:31" ht="15" customHeight="1" thickTop="1">
      <c r="A101" s="592"/>
      <c r="B101" s="596"/>
      <c r="C101" s="597"/>
      <c r="D101" s="597"/>
      <c r="E101" s="597"/>
      <c r="F101" s="597"/>
      <c r="G101" s="597"/>
      <c r="H101" s="597"/>
      <c r="I101" s="597"/>
      <c r="J101" s="598"/>
      <c r="K101" s="132"/>
      <c r="L101" s="132"/>
      <c r="M101" s="132"/>
      <c r="N101" s="131"/>
      <c r="O101" s="131"/>
      <c r="P101" s="131"/>
      <c r="Q101" s="131"/>
      <c r="R101" s="131"/>
      <c r="S101" s="131">
        <v>8</v>
      </c>
      <c r="T101" s="131"/>
      <c r="W101" s="487"/>
      <c r="Y101" s="573"/>
      <c r="AA101" s="184"/>
      <c r="AB101" s="193"/>
      <c r="AC101" s="193"/>
      <c r="AD101" s="189"/>
      <c r="AE101" s="124"/>
    </row>
    <row r="102" spans="1:31" ht="15" customHeight="1" thickBot="1">
      <c r="A102" s="132"/>
      <c r="B102" s="132"/>
      <c r="C102" s="132"/>
      <c r="D102" s="132"/>
      <c r="E102" s="132"/>
      <c r="F102" s="132"/>
      <c r="G102" s="132"/>
      <c r="H102" s="132"/>
      <c r="K102" s="138"/>
      <c r="L102" s="138"/>
      <c r="M102" s="138"/>
      <c r="N102" s="131"/>
      <c r="O102" s="131"/>
      <c r="P102" s="131"/>
      <c r="Q102" s="131"/>
      <c r="R102" s="131"/>
      <c r="S102" s="131"/>
      <c r="T102" s="131"/>
      <c r="U102" s="126" t="s">
        <v>323</v>
      </c>
      <c r="V102" s="126"/>
      <c r="W102" s="481"/>
      <c r="X102" s="448"/>
      <c r="Y102" s="573"/>
      <c r="AA102" s="184"/>
      <c r="AB102" s="193"/>
      <c r="AC102" s="193"/>
      <c r="AD102" s="189"/>
      <c r="AE102" s="124"/>
    </row>
    <row r="103" spans="1:31" ht="15" customHeight="1" thickTop="1">
      <c r="A103" s="132"/>
      <c r="B103" s="132"/>
      <c r="C103" s="132"/>
      <c r="D103" s="132"/>
      <c r="E103" s="132"/>
      <c r="F103" s="132"/>
      <c r="G103" s="132"/>
      <c r="H103" s="132"/>
      <c r="K103" s="138"/>
      <c r="L103" s="138"/>
      <c r="M103" s="138"/>
      <c r="N103" s="132"/>
      <c r="O103" s="132"/>
      <c r="P103" s="131"/>
      <c r="Q103" s="131"/>
      <c r="R103" s="131"/>
      <c r="S103" s="131"/>
      <c r="T103" s="131"/>
      <c r="U103" s="126"/>
      <c r="V103" s="422"/>
      <c r="W103" s="399"/>
      <c r="Y103" s="573"/>
      <c r="AA103" s="184"/>
      <c r="AB103" s="193"/>
      <c r="AC103" s="193"/>
      <c r="AD103" s="189"/>
      <c r="AE103" s="124"/>
    </row>
    <row r="104" spans="1:31" ht="15" customHeight="1" thickBot="1">
      <c r="A104" s="592" t="s">
        <v>10</v>
      </c>
      <c r="B104" s="593" t="str">
        <f>VLOOKUP(A104,'リーグ戦表'!$AH:$AI,2,0)</f>
        <v>田上闘球FUTURES</v>
      </c>
      <c r="C104" s="594"/>
      <c r="D104" s="594"/>
      <c r="E104" s="594"/>
      <c r="F104" s="594"/>
      <c r="G104" s="594"/>
      <c r="H104" s="594"/>
      <c r="I104" s="594"/>
      <c r="J104" s="595"/>
      <c r="N104" s="131"/>
      <c r="O104" s="131"/>
      <c r="P104" s="131"/>
      <c r="S104" s="138">
        <v>7</v>
      </c>
      <c r="V104" s="150"/>
      <c r="Y104" s="573"/>
      <c r="AA104" s="184"/>
      <c r="AB104" s="193"/>
      <c r="AC104" s="193"/>
      <c r="AD104" s="189"/>
      <c r="AE104" s="124"/>
    </row>
    <row r="105" spans="1:31" ht="15" customHeight="1" thickTop="1">
      <c r="A105" s="592"/>
      <c r="B105" s="596"/>
      <c r="C105" s="597"/>
      <c r="D105" s="597"/>
      <c r="E105" s="597"/>
      <c r="F105" s="597"/>
      <c r="G105" s="597"/>
      <c r="H105" s="597"/>
      <c r="I105" s="597"/>
      <c r="J105" s="598"/>
      <c r="K105" s="452"/>
      <c r="L105" s="452"/>
      <c r="M105" s="452"/>
      <c r="N105" s="443"/>
      <c r="O105" s="443"/>
      <c r="P105" s="443"/>
      <c r="Q105" s="452"/>
      <c r="R105" s="452"/>
      <c r="S105" s="465"/>
      <c r="V105" s="150"/>
      <c r="Y105" s="573"/>
      <c r="AA105" s="184"/>
      <c r="AB105" s="193"/>
      <c r="AC105" s="193"/>
      <c r="AD105" s="189"/>
      <c r="AE105" s="124"/>
    </row>
    <row r="106" spans="1:31" ht="15" customHeight="1">
      <c r="A106" s="134"/>
      <c r="B106" s="131"/>
      <c r="K106" s="138"/>
      <c r="L106" s="138"/>
      <c r="M106" s="138"/>
      <c r="N106" s="131"/>
      <c r="O106" s="141"/>
      <c r="P106" s="151"/>
      <c r="S106" s="488"/>
      <c r="V106" s="150"/>
      <c r="Y106" s="573"/>
      <c r="AA106" s="184"/>
      <c r="AB106" s="193"/>
      <c r="AC106" s="193"/>
      <c r="AD106" s="189"/>
      <c r="AE106" s="124"/>
    </row>
    <row r="107" spans="1:31" ht="15" customHeight="1">
      <c r="A107" s="134"/>
      <c r="K107" s="138"/>
      <c r="L107" s="138"/>
      <c r="M107" s="138"/>
      <c r="N107" s="141"/>
      <c r="O107" s="141"/>
      <c r="P107" s="141"/>
      <c r="S107" s="488"/>
      <c r="V107" s="150"/>
      <c r="Y107" s="574"/>
      <c r="AA107" s="184"/>
      <c r="AB107" s="193"/>
      <c r="AC107" s="193"/>
      <c r="AD107" s="189"/>
      <c r="AE107" s="124"/>
    </row>
    <row r="108" spans="1:31" ht="15" customHeight="1" thickBot="1">
      <c r="A108" s="592" t="s">
        <v>43</v>
      </c>
      <c r="B108" s="593" t="str">
        <f>VLOOKUP(A108,'リーグ戦表'!$AH:$AI,2,0)</f>
        <v>鵜川ミラクルフェニックスＪｒ</v>
      </c>
      <c r="C108" s="594"/>
      <c r="D108" s="594"/>
      <c r="E108" s="594"/>
      <c r="F108" s="594"/>
      <c r="G108" s="594"/>
      <c r="H108" s="594"/>
      <c r="I108" s="594"/>
      <c r="J108" s="595"/>
      <c r="K108" s="138"/>
      <c r="L108" s="138"/>
      <c r="M108" s="138"/>
      <c r="N108" s="131"/>
      <c r="O108" s="141"/>
      <c r="P108" s="131">
        <v>7</v>
      </c>
      <c r="R108" s="126" t="s">
        <v>321</v>
      </c>
      <c r="S108" s="455"/>
      <c r="T108" s="447"/>
      <c r="U108" s="447"/>
      <c r="V108" s="448"/>
      <c r="AA108" s="184"/>
      <c r="AB108" s="193"/>
      <c r="AC108" s="193"/>
      <c r="AD108" s="189"/>
      <c r="AE108" s="124"/>
    </row>
    <row r="109" spans="1:31" ht="15" customHeight="1" thickTop="1">
      <c r="A109" s="592"/>
      <c r="B109" s="596"/>
      <c r="C109" s="597"/>
      <c r="D109" s="597"/>
      <c r="E109" s="597"/>
      <c r="F109" s="597"/>
      <c r="G109" s="597"/>
      <c r="H109" s="597"/>
      <c r="I109" s="597"/>
      <c r="J109" s="598"/>
      <c r="K109" s="174"/>
      <c r="L109" s="162"/>
      <c r="M109" s="162"/>
      <c r="N109" s="156"/>
      <c r="O109" s="156"/>
      <c r="P109" s="157"/>
      <c r="R109" s="126"/>
      <c r="S109" s="422"/>
      <c r="V109" s="138">
        <v>4</v>
      </c>
      <c r="W109" s="138">
        <v>2</v>
      </c>
      <c r="AA109" s="184"/>
      <c r="AB109" s="193"/>
      <c r="AC109" s="193"/>
      <c r="AD109" s="189"/>
      <c r="AE109" s="124"/>
    </row>
    <row r="110" spans="1:31" ht="15" customHeight="1">
      <c r="A110" s="134"/>
      <c r="K110" s="138"/>
      <c r="L110" s="138"/>
      <c r="M110" s="138"/>
      <c r="N110" s="131"/>
      <c r="O110" s="131"/>
      <c r="P110" s="140"/>
      <c r="S110" s="150"/>
      <c r="AA110" s="184"/>
      <c r="AB110" s="184"/>
      <c r="AC110" s="184"/>
      <c r="AD110" s="189"/>
      <c r="AE110" s="124"/>
    </row>
    <row r="111" spans="1:31" ht="15" customHeight="1" thickBot="1">
      <c r="A111" s="134"/>
      <c r="K111" s="138"/>
      <c r="L111" s="138"/>
      <c r="M111" s="138"/>
      <c r="N111" s="131"/>
      <c r="O111" s="126" t="s">
        <v>319</v>
      </c>
      <c r="P111" s="422"/>
      <c r="Q111" s="398"/>
      <c r="R111" s="131"/>
      <c r="S111" s="140"/>
      <c r="AA111" s="184"/>
      <c r="AB111" s="184"/>
      <c r="AC111" s="184"/>
      <c r="AD111" s="189"/>
      <c r="AE111" s="124"/>
    </row>
    <row r="112" spans="1:30" ht="15" customHeight="1" thickTop="1">
      <c r="A112" s="592" t="s">
        <v>23</v>
      </c>
      <c r="B112" s="593" t="str">
        <f>VLOOKUP(A112,'リーグ戦表'!$AH:$AI,2,0)</f>
        <v>奥能登クラブジュニア</v>
      </c>
      <c r="C112" s="594"/>
      <c r="D112" s="594"/>
      <c r="E112" s="594"/>
      <c r="F112" s="594"/>
      <c r="G112" s="594"/>
      <c r="H112" s="594"/>
      <c r="I112" s="594"/>
      <c r="J112" s="595"/>
      <c r="K112" s="165">
        <v>0</v>
      </c>
      <c r="N112" s="131"/>
      <c r="O112" s="126"/>
      <c r="P112" s="126"/>
      <c r="Q112" s="457"/>
      <c r="R112" s="449"/>
      <c r="S112" s="449">
        <v>4</v>
      </c>
      <c r="AA112" s="184"/>
      <c r="AB112" s="184"/>
      <c r="AC112" s="184"/>
      <c r="AD112" s="189"/>
    </row>
    <row r="113" spans="1:30" ht="15" customHeight="1">
      <c r="A113" s="592"/>
      <c r="B113" s="596"/>
      <c r="C113" s="597"/>
      <c r="D113" s="597"/>
      <c r="E113" s="597"/>
      <c r="F113" s="597"/>
      <c r="G113" s="597"/>
      <c r="H113" s="597"/>
      <c r="I113" s="597"/>
      <c r="J113" s="598"/>
      <c r="K113" s="162"/>
      <c r="L113" s="162"/>
      <c r="M113" s="163"/>
      <c r="N113" s="131"/>
      <c r="O113" s="131"/>
      <c r="P113" s="131"/>
      <c r="Q113" s="471"/>
      <c r="S113" s="131"/>
      <c r="AA113" s="184"/>
      <c r="AB113" s="184"/>
      <c r="AC113" s="184"/>
      <c r="AD113" s="189"/>
    </row>
    <row r="114" spans="1:30" ht="15" customHeight="1" thickBot="1">
      <c r="A114" s="134"/>
      <c r="B114" s="131"/>
      <c r="K114" s="138"/>
      <c r="L114" s="126" t="s">
        <v>317</v>
      </c>
      <c r="M114" s="422"/>
      <c r="N114" s="131"/>
      <c r="O114" s="131"/>
      <c r="P114" s="131"/>
      <c r="Q114" s="471"/>
      <c r="S114" s="141"/>
      <c r="AC114" s="184"/>
      <c r="AD114" s="189"/>
    </row>
    <row r="115" spans="1:30" ht="15" customHeight="1" thickTop="1">
      <c r="A115" s="134"/>
      <c r="K115" s="138"/>
      <c r="L115" s="126"/>
      <c r="M115" s="455"/>
      <c r="N115" s="466"/>
      <c r="O115" s="452"/>
      <c r="P115" s="452">
        <v>9</v>
      </c>
      <c r="Q115" s="131"/>
      <c r="S115" s="141"/>
      <c r="V115" s="575" t="s">
        <v>69</v>
      </c>
      <c r="W115" s="575"/>
      <c r="X115" s="575"/>
      <c r="Y115" s="575"/>
      <c r="Z115" s="575"/>
      <c r="AC115" s="184"/>
      <c r="AD115" s="189"/>
    </row>
    <row r="116" spans="1:30" ht="15" customHeight="1" thickBot="1">
      <c r="A116" s="592" t="s">
        <v>257</v>
      </c>
      <c r="B116" s="593" t="str">
        <f>VLOOKUP(A116,'リーグ戦表'!$AH:$AI,2,0)</f>
        <v>山中STARS</v>
      </c>
      <c r="C116" s="594"/>
      <c r="D116" s="594"/>
      <c r="E116" s="594"/>
      <c r="F116" s="594"/>
      <c r="G116" s="594"/>
      <c r="H116" s="594"/>
      <c r="I116" s="594"/>
      <c r="J116" s="595"/>
      <c r="K116" s="447"/>
      <c r="L116" s="447"/>
      <c r="M116" s="456"/>
      <c r="P116" s="577" t="s">
        <v>348</v>
      </c>
      <c r="Q116" s="578"/>
      <c r="R116" s="578"/>
      <c r="S116" s="578"/>
      <c r="T116" s="578"/>
      <c r="U116" s="579"/>
      <c r="V116" s="138">
        <v>4</v>
      </c>
      <c r="X116" s="572" t="s">
        <v>351</v>
      </c>
      <c r="AC116" s="184"/>
      <c r="AD116" s="189"/>
    </row>
    <row r="117" spans="1:30" ht="15" customHeight="1" thickTop="1">
      <c r="A117" s="592"/>
      <c r="B117" s="596"/>
      <c r="C117" s="597"/>
      <c r="D117" s="597"/>
      <c r="E117" s="597"/>
      <c r="F117" s="597"/>
      <c r="G117" s="597"/>
      <c r="H117" s="597"/>
      <c r="I117" s="597"/>
      <c r="J117" s="598"/>
      <c r="K117" s="134">
        <v>11</v>
      </c>
      <c r="P117" s="580"/>
      <c r="Q117" s="581"/>
      <c r="R117" s="581"/>
      <c r="S117" s="581"/>
      <c r="T117" s="581"/>
      <c r="U117" s="582"/>
      <c r="V117" s="163"/>
      <c r="X117" s="573"/>
      <c r="AC117" s="184"/>
      <c r="AD117" s="189"/>
    </row>
    <row r="118" spans="1:30" ht="15" customHeight="1" thickBot="1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31"/>
      <c r="O118" s="131"/>
      <c r="P118" s="138"/>
      <c r="U118" s="126" t="s">
        <v>322</v>
      </c>
      <c r="V118" s="422"/>
      <c r="X118" s="573"/>
      <c r="AC118" s="184"/>
      <c r="AD118" s="189"/>
    </row>
    <row r="119" spans="1:30" ht="15" customHeight="1" thickTop="1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31"/>
      <c r="O119" s="131"/>
      <c r="P119" s="138"/>
      <c r="U119" s="126"/>
      <c r="V119" s="455"/>
      <c r="W119" s="489"/>
      <c r="X119" s="573"/>
      <c r="AC119" s="184"/>
      <c r="AD119" s="189"/>
    </row>
    <row r="120" spans="1:30" ht="12" customHeight="1" thickBo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92"/>
      <c r="L120" s="184"/>
      <c r="M120" s="184"/>
      <c r="N120" s="131"/>
      <c r="O120" s="131"/>
      <c r="P120" s="599" t="s">
        <v>351</v>
      </c>
      <c r="Q120" s="600"/>
      <c r="R120" s="600"/>
      <c r="S120" s="600"/>
      <c r="T120" s="600"/>
      <c r="U120" s="601"/>
      <c r="V120" s="456"/>
      <c r="X120" s="573"/>
      <c r="Y120" s="184"/>
      <c r="Z120" s="184"/>
      <c r="AA120" s="184"/>
      <c r="AB120" s="184"/>
      <c r="AC120" s="184"/>
      <c r="AD120" s="189"/>
    </row>
    <row r="121" spans="1:30" ht="12" customHeight="1" thickTop="1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4"/>
      <c r="L121" s="184"/>
      <c r="M121" s="184"/>
      <c r="N121" s="131"/>
      <c r="O121" s="131"/>
      <c r="P121" s="602"/>
      <c r="Q121" s="603"/>
      <c r="R121" s="603"/>
      <c r="S121" s="603"/>
      <c r="T121" s="603"/>
      <c r="U121" s="604"/>
      <c r="V121" s="184">
        <v>9</v>
      </c>
      <c r="W121" s="184"/>
      <c r="X121" s="573"/>
      <c r="Y121" s="184"/>
      <c r="Z121" s="184"/>
      <c r="AA121" s="184"/>
      <c r="AB121" s="184"/>
      <c r="AC121" s="184"/>
      <c r="AD121" s="189"/>
    </row>
    <row r="122" spans="1:30" ht="12" customHeight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84"/>
      <c r="L122" s="184"/>
      <c r="M122" s="184"/>
      <c r="N122" s="131"/>
      <c r="O122" s="131"/>
      <c r="P122" s="131"/>
      <c r="Q122" s="131"/>
      <c r="R122" s="184"/>
      <c r="S122" s="141"/>
      <c r="T122" s="184"/>
      <c r="U122" s="184"/>
      <c r="V122" s="184"/>
      <c r="W122" s="184"/>
      <c r="X122" s="574"/>
      <c r="Y122" s="184"/>
      <c r="Z122" s="184"/>
      <c r="AA122" s="184"/>
      <c r="AB122" s="184"/>
      <c r="AC122" s="184"/>
      <c r="AD122" s="189"/>
    </row>
    <row r="123" spans="1:30" ht="12" customHeight="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84"/>
      <c r="L123" s="184"/>
      <c r="M123" s="184"/>
      <c r="N123" s="184"/>
      <c r="O123" s="184"/>
      <c r="P123" s="184"/>
      <c r="Q123" s="131"/>
      <c r="R123" s="184"/>
      <c r="S123" s="141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9"/>
    </row>
    <row r="124" spans="1:30" ht="12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84"/>
      <c r="L124" s="184"/>
      <c r="M124" s="184"/>
      <c r="N124" s="184"/>
      <c r="O124" s="184"/>
      <c r="P124" s="184"/>
      <c r="Q124" s="131"/>
      <c r="R124" s="131"/>
      <c r="S124" s="131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9"/>
    </row>
    <row r="125" spans="1:30" ht="12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84"/>
      <c r="L125" s="184"/>
      <c r="M125" s="184"/>
      <c r="N125" s="184"/>
      <c r="O125" s="184"/>
      <c r="P125" s="184"/>
      <c r="Q125" s="131"/>
      <c r="R125" s="131"/>
      <c r="S125" s="131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9"/>
    </row>
    <row r="126" spans="1:30" ht="14.25">
      <c r="A126" s="196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9"/>
    </row>
    <row r="127" spans="1:30" ht="14.25">
      <c r="A127" s="196"/>
      <c r="B127" s="184"/>
      <c r="C127" s="18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9"/>
    </row>
    <row r="128" spans="1:30" ht="14.25">
      <c r="A128" s="196"/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9"/>
    </row>
    <row r="129" spans="1:30" ht="14.25">
      <c r="A129" s="196"/>
      <c r="B129" s="187"/>
      <c r="C129" s="184"/>
      <c r="D129" s="184"/>
      <c r="E129" s="184"/>
      <c r="F129" s="184"/>
      <c r="G129" s="184"/>
      <c r="H129" s="184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9"/>
    </row>
    <row r="130" spans="1:30" ht="14.25">
      <c r="A130" s="196"/>
      <c r="B130" s="184"/>
      <c r="C130" s="184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9"/>
    </row>
    <row r="131" spans="1:31" ht="12" customHeight="1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31"/>
      <c r="L131" s="131"/>
      <c r="M131" s="131"/>
      <c r="N131" s="131"/>
      <c r="O131" s="131"/>
      <c r="P131" s="131"/>
      <c r="Q131" s="131"/>
      <c r="R131" s="131"/>
      <c r="S131" s="192"/>
      <c r="T131" s="153"/>
      <c r="U131" s="184"/>
      <c r="V131" s="184"/>
      <c r="W131" s="145"/>
      <c r="X131" s="145"/>
      <c r="Y131" s="195"/>
      <c r="Z131" s="184"/>
      <c r="AA131" s="184"/>
      <c r="AB131" s="193"/>
      <c r="AC131" s="193"/>
      <c r="AD131" s="189"/>
      <c r="AE131" s="124"/>
    </row>
    <row r="132" spans="1:31" ht="12" customHeight="1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31"/>
      <c r="L132" s="131"/>
      <c r="M132" s="131"/>
      <c r="N132" s="131"/>
      <c r="O132" s="131"/>
      <c r="P132" s="131"/>
      <c r="Q132" s="131"/>
      <c r="R132" s="131"/>
      <c r="S132" s="184"/>
      <c r="T132" s="153"/>
      <c r="U132" s="153"/>
      <c r="V132" s="184"/>
      <c r="W132" s="184"/>
      <c r="X132" s="184"/>
      <c r="Y132" s="195"/>
      <c r="Z132" s="184"/>
      <c r="AA132" s="184"/>
      <c r="AB132" s="193"/>
      <c r="AC132" s="193"/>
      <c r="AD132" s="189"/>
      <c r="AE132" s="124"/>
    </row>
    <row r="133" spans="1:31" ht="12" customHeight="1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41"/>
      <c r="R133" s="131"/>
      <c r="S133" s="184"/>
      <c r="T133" s="187"/>
      <c r="U133" s="192"/>
      <c r="V133" s="192"/>
      <c r="W133" s="192"/>
      <c r="X133" s="192"/>
      <c r="Y133" s="184"/>
      <c r="Z133" s="184"/>
      <c r="AA133" s="184"/>
      <c r="AB133" s="193"/>
      <c r="AC133" s="193"/>
      <c r="AD133" s="189"/>
      <c r="AE133" s="124"/>
    </row>
    <row r="134" spans="1:31" ht="12" customHeight="1">
      <c r="A134" s="132"/>
      <c r="B134" s="132"/>
      <c r="C134" s="132"/>
      <c r="D134" s="132"/>
      <c r="E134" s="132"/>
      <c r="F134" s="132"/>
      <c r="G134" s="132"/>
      <c r="H134" s="132"/>
      <c r="I134" s="184"/>
      <c r="J134" s="184"/>
      <c r="K134" s="184"/>
      <c r="L134" s="184"/>
      <c r="M134" s="184"/>
      <c r="N134" s="131"/>
      <c r="O134" s="131"/>
      <c r="P134" s="131"/>
      <c r="Q134" s="131"/>
      <c r="R134" s="131"/>
      <c r="S134" s="131"/>
      <c r="T134" s="192"/>
      <c r="U134" s="192"/>
      <c r="V134" s="192"/>
      <c r="W134" s="192"/>
      <c r="X134" s="192"/>
      <c r="Y134" s="184"/>
      <c r="Z134" s="184"/>
      <c r="AA134" s="184"/>
      <c r="AB134" s="193"/>
      <c r="AC134" s="193"/>
      <c r="AD134" s="189"/>
      <c r="AE134" s="124"/>
    </row>
    <row r="135" spans="1:31" ht="12" customHeight="1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32"/>
      <c r="L135" s="132"/>
      <c r="M135" s="132"/>
      <c r="N135" s="131"/>
      <c r="O135" s="131"/>
      <c r="P135" s="131"/>
      <c r="Q135" s="131"/>
      <c r="R135" s="131"/>
      <c r="S135" s="184"/>
      <c r="T135" s="131"/>
      <c r="U135" s="184"/>
      <c r="V135" s="189"/>
      <c r="W135" s="184"/>
      <c r="X135" s="184"/>
      <c r="Y135" s="184"/>
      <c r="Z135" s="184"/>
      <c r="AA135" s="184"/>
      <c r="AB135" s="193"/>
      <c r="AC135" s="193"/>
      <c r="AD135" s="189"/>
      <c r="AE135" s="124"/>
    </row>
    <row r="136" spans="1:31" ht="12" customHeight="1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32"/>
      <c r="L136" s="132"/>
      <c r="M136" s="132"/>
      <c r="N136" s="131"/>
      <c r="O136" s="131"/>
      <c r="P136" s="131"/>
      <c r="Q136" s="131"/>
      <c r="R136" s="131"/>
      <c r="S136" s="131"/>
      <c r="T136" s="131"/>
      <c r="U136" s="184"/>
      <c r="V136" s="184"/>
      <c r="W136" s="184"/>
      <c r="X136" s="184"/>
      <c r="Y136" s="189"/>
      <c r="Z136" s="184"/>
      <c r="AA136" s="184"/>
      <c r="AB136" s="193"/>
      <c r="AC136" s="193"/>
      <c r="AD136" s="189"/>
      <c r="AE136" s="124"/>
    </row>
    <row r="137" spans="1:31" ht="12" customHeight="1">
      <c r="A137" s="132"/>
      <c r="B137" s="132"/>
      <c r="C137" s="132"/>
      <c r="D137" s="132"/>
      <c r="E137" s="132"/>
      <c r="F137" s="132"/>
      <c r="G137" s="132"/>
      <c r="H137" s="132"/>
      <c r="I137" s="184"/>
      <c r="J137" s="184"/>
      <c r="K137" s="184"/>
      <c r="L137" s="184"/>
      <c r="M137" s="184"/>
      <c r="N137" s="131"/>
      <c r="O137" s="131"/>
      <c r="P137" s="131"/>
      <c r="Q137" s="131"/>
      <c r="R137" s="131"/>
      <c r="S137" s="131"/>
      <c r="T137" s="131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9"/>
      <c r="AE137" s="124"/>
    </row>
    <row r="138" spans="1:31" ht="12" customHeight="1">
      <c r="A138" s="132"/>
      <c r="B138" s="132"/>
      <c r="C138" s="132"/>
      <c r="D138" s="132"/>
      <c r="E138" s="132"/>
      <c r="F138" s="132"/>
      <c r="G138" s="132"/>
      <c r="H138" s="132"/>
      <c r="I138" s="184"/>
      <c r="J138" s="184"/>
      <c r="K138" s="184"/>
      <c r="L138" s="184"/>
      <c r="M138" s="184"/>
      <c r="N138" s="132"/>
      <c r="O138" s="132"/>
      <c r="P138" s="131"/>
      <c r="Q138" s="131"/>
      <c r="R138" s="131"/>
      <c r="S138" s="131"/>
      <c r="T138" s="131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9"/>
      <c r="AE138" s="124"/>
    </row>
    <row r="139" spans="1:30" ht="12" customHeight="1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84"/>
      <c r="L139" s="184"/>
      <c r="M139" s="184"/>
      <c r="N139" s="131"/>
      <c r="O139" s="131"/>
      <c r="P139" s="131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9"/>
    </row>
    <row r="140" spans="1:30" ht="12" customHeight="1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84"/>
      <c r="L140" s="184"/>
      <c r="M140" s="184"/>
      <c r="N140" s="141"/>
      <c r="O140" s="141"/>
      <c r="P140" s="141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9"/>
    </row>
    <row r="141" spans="1:30" ht="12" customHeight="1">
      <c r="A141" s="184"/>
      <c r="B141" s="131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31"/>
      <c r="O141" s="141"/>
      <c r="P141" s="151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9"/>
    </row>
    <row r="142" spans="1:30" ht="12" customHeight="1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41"/>
      <c r="O142" s="141"/>
      <c r="P142" s="141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9"/>
    </row>
    <row r="143" spans="1:30" ht="12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84"/>
      <c r="L143" s="184"/>
      <c r="M143" s="184"/>
      <c r="N143" s="131"/>
      <c r="O143" s="141"/>
      <c r="P143" s="131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9"/>
    </row>
    <row r="144" spans="1:30" ht="12" customHeight="1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92"/>
      <c r="L144" s="184"/>
      <c r="M144" s="184"/>
      <c r="N144" s="131"/>
      <c r="O144" s="131"/>
      <c r="P144" s="131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9"/>
    </row>
    <row r="145" spans="1:30" ht="14.25">
      <c r="A145" s="196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9"/>
    </row>
    <row r="146" spans="1:30" ht="14.25">
      <c r="A146" s="196"/>
      <c r="B146" s="187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9"/>
    </row>
    <row r="147" spans="1:30" ht="14.25">
      <c r="A147" s="196"/>
      <c r="B147" s="184"/>
      <c r="C147" s="184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9"/>
    </row>
    <row r="148" spans="1:31" ht="12" customHeight="1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31"/>
      <c r="L148" s="131"/>
      <c r="M148" s="131"/>
      <c r="N148" s="131"/>
      <c r="O148" s="131"/>
      <c r="P148" s="131"/>
      <c r="Q148" s="131"/>
      <c r="R148" s="131"/>
      <c r="S148" s="192"/>
      <c r="T148" s="153"/>
      <c r="U148" s="184"/>
      <c r="V148" s="184"/>
      <c r="W148" s="145"/>
      <c r="X148" s="145"/>
      <c r="Y148" s="195"/>
      <c r="Z148" s="184"/>
      <c r="AA148" s="184"/>
      <c r="AB148" s="193"/>
      <c r="AC148" s="193"/>
      <c r="AD148" s="189"/>
      <c r="AE148" s="124"/>
    </row>
    <row r="149" spans="1:31" ht="12" customHeight="1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31"/>
      <c r="L149" s="131"/>
      <c r="M149" s="131"/>
      <c r="N149" s="131"/>
      <c r="O149" s="131"/>
      <c r="P149" s="131"/>
      <c r="Q149" s="184"/>
      <c r="R149" s="131"/>
      <c r="S149" s="184"/>
      <c r="T149" s="153"/>
      <c r="U149" s="153"/>
      <c r="V149" s="184"/>
      <c r="W149" s="184"/>
      <c r="X149" s="184"/>
      <c r="Y149" s="195"/>
      <c r="Z149" s="184"/>
      <c r="AA149" s="184"/>
      <c r="AB149" s="193"/>
      <c r="AC149" s="193"/>
      <c r="AD149" s="189"/>
      <c r="AE149" s="124"/>
    </row>
    <row r="150" spans="1:31" ht="12" customHeight="1">
      <c r="A150" s="131"/>
      <c r="B150" s="131"/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41"/>
      <c r="R150" s="131"/>
      <c r="S150" s="184"/>
      <c r="T150" s="187"/>
      <c r="U150" s="192"/>
      <c r="V150" s="192"/>
      <c r="W150" s="192"/>
      <c r="X150" s="192"/>
      <c r="Y150" s="184"/>
      <c r="Z150" s="184"/>
      <c r="AA150" s="184"/>
      <c r="AB150" s="193"/>
      <c r="AC150" s="193"/>
      <c r="AD150" s="189"/>
      <c r="AE150" s="124"/>
    </row>
    <row r="151" spans="1:31" ht="12" customHeight="1">
      <c r="A151" s="132"/>
      <c r="B151" s="132"/>
      <c r="C151" s="132"/>
      <c r="D151" s="132"/>
      <c r="E151" s="132"/>
      <c r="F151" s="132"/>
      <c r="G151" s="132"/>
      <c r="H151" s="132"/>
      <c r="I151" s="184"/>
      <c r="J151" s="184"/>
      <c r="K151" s="184"/>
      <c r="L151" s="184"/>
      <c r="M151" s="184"/>
      <c r="N151" s="131"/>
      <c r="O151" s="131"/>
      <c r="P151" s="131"/>
      <c r="Q151" s="131"/>
      <c r="R151" s="131"/>
      <c r="S151" s="131"/>
      <c r="T151" s="192"/>
      <c r="U151" s="192"/>
      <c r="V151" s="192"/>
      <c r="W151" s="192"/>
      <c r="X151" s="192"/>
      <c r="Y151" s="184"/>
      <c r="Z151" s="184"/>
      <c r="AA151" s="184"/>
      <c r="AB151" s="193"/>
      <c r="AC151" s="193"/>
      <c r="AD151" s="189"/>
      <c r="AE151" s="124"/>
    </row>
    <row r="152" spans="1:31" ht="12" customHeight="1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32"/>
      <c r="L152" s="132"/>
      <c r="M152" s="132"/>
      <c r="N152" s="131"/>
      <c r="O152" s="131"/>
      <c r="P152" s="131"/>
      <c r="Q152" s="131"/>
      <c r="R152" s="131"/>
      <c r="S152" s="189"/>
      <c r="T152" s="131"/>
      <c r="U152" s="184"/>
      <c r="V152" s="189"/>
      <c r="W152" s="184"/>
      <c r="X152" s="184"/>
      <c r="Y152" s="184"/>
      <c r="Z152" s="184"/>
      <c r="AA152" s="184"/>
      <c r="AB152" s="193"/>
      <c r="AC152" s="193"/>
      <c r="AD152" s="189"/>
      <c r="AE152" s="124"/>
    </row>
    <row r="153" spans="1:31" ht="12" customHeight="1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32"/>
      <c r="L153" s="132"/>
      <c r="M153" s="132"/>
      <c r="N153" s="131"/>
      <c r="O153" s="131"/>
      <c r="P153" s="131"/>
      <c r="Q153" s="131"/>
      <c r="R153" s="131"/>
      <c r="S153" s="131"/>
      <c r="T153" s="131"/>
      <c r="U153" s="184"/>
      <c r="V153" s="184"/>
      <c r="W153" s="184"/>
      <c r="X153" s="184"/>
      <c r="Y153" s="189"/>
      <c r="Z153" s="184"/>
      <c r="AA153" s="184"/>
      <c r="AB153" s="193"/>
      <c r="AC153" s="193"/>
      <c r="AD153" s="189"/>
      <c r="AE153" s="124"/>
    </row>
    <row r="154" spans="1:31" ht="12" customHeight="1">
      <c r="A154" s="132"/>
      <c r="B154" s="132"/>
      <c r="C154" s="132"/>
      <c r="D154" s="132"/>
      <c r="E154" s="132"/>
      <c r="F154" s="132"/>
      <c r="G154" s="132"/>
      <c r="H154" s="132"/>
      <c r="I154" s="184"/>
      <c r="J154" s="184"/>
      <c r="K154" s="184"/>
      <c r="L154" s="184"/>
      <c r="M154" s="184"/>
      <c r="N154" s="131"/>
      <c r="O154" s="131"/>
      <c r="P154" s="131"/>
      <c r="Q154" s="131"/>
      <c r="R154" s="131"/>
      <c r="S154" s="131"/>
      <c r="T154" s="131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9"/>
      <c r="AE154" s="124"/>
    </row>
    <row r="155" spans="1:30" ht="14.25">
      <c r="A155" s="196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9"/>
    </row>
    <row r="156" spans="1:30" ht="14.25">
      <c r="A156" s="196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9"/>
    </row>
    <row r="157" spans="1:30" ht="14.25">
      <c r="A157" s="196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9"/>
    </row>
    <row r="158" spans="1:30" ht="14.25">
      <c r="A158" s="196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9"/>
    </row>
    <row r="159" spans="1:30" ht="14.25">
      <c r="A159" s="196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9"/>
    </row>
    <row r="160" spans="1:30" ht="14.25">
      <c r="A160" s="196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9"/>
    </row>
    <row r="161" spans="1:30" ht="14.25">
      <c r="A161" s="196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9"/>
    </row>
    <row r="162" spans="1:30" ht="14.25">
      <c r="A162" s="196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9"/>
    </row>
    <row r="163" spans="1:30" ht="14.25">
      <c r="A163" s="196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9"/>
    </row>
    <row r="164" spans="1:30" ht="14.25">
      <c r="A164" s="196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9"/>
    </row>
    <row r="165" spans="1:30" ht="14.25">
      <c r="A165" s="196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9"/>
    </row>
    <row r="166" spans="1:30" ht="14.25">
      <c r="A166" s="196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9"/>
    </row>
    <row r="167" spans="1:30" ht="14.25">
      <c r="A167" s="196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9"/>
    </row>
    <row r="168" spans="1:30" ht="14.25">
      <c r="A168" s="196"/>
      <c r="B168" s="184"/>
      <c r="C168" s="184"/>
      <c r="D168" s="184"/>
      <c r="E168" s="184"/>
      <c r="F168" s="184"/>
      <c r="G168" s="184"/>
      <c r="H168" s="184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9"/>
    </row>
    <row r="169" spans="1:30" ht="14.25">
      <c r="A169" s="196"/>
      <c r="B169" s="184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9"/>
    </row>
    <row r="170" spans="1:30" ht="14.25">
      <c r="A170" s="196"/>
      <c r="B170" s="184"/>
      <c r="C170" s="184"/>
      <c r="D170" s="184"/>
      <c r="E170" s="184"/>
      <c r="F170" s="184"/>
      <c r="G170" s="184"/>
      <c r="H170" s="184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9"/>
    </row>
    <row r="171" spans="1:30" ht="14.25">
      <c r="A171" s="196"/>
      <c r="B171" s="184"/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9"/>
    </row>
    <row r="172" spans="1:30" ht="14.25">
      <c r="A172" s="196"/>
      <c r="B172" s="184"/>
      <c r="C172" s="184"/>
      <c r="D172" s="184"/>
      <c r="E172" s="184"/>
      <c r="F172" s="184"/>
      <c r="G172" s="184"/>
      <c r="H172" s="184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9"/>
    </row>
    <row r="173" spans="1:30" ht="14.25">
      <c r="A173" s="196"/>
      <c r="B173" s="184"/>
      <c r="C173" s="184"/>
      <c r="D173" s="184"/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9"/>
    </row>
    <row r="174" spans="1:30" ht="14.25">
      <c r="A174" s="196"/>
      <c r="B174" s="184"/>
      <c r="C174" s="184"/>
      <c r="D174" s="184"/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9"/>
    </row>
    <row r="175" spans="1:30" ht="14.25">
      <c r="A175" s="196"/>
      <c r="B175" s="184"/>
      <c r="C175" s="184"/>
      <c r="D175" s="184"/>
      <c r="E175" s="184"/>
      <c r="F175" s="184"/>
      <c r="G175" s="184"/>
      <c r="H175" s="184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9"/>
    </row>
    <row r="176" spans="1:30" ht="14.25">
      <c r="A176" s="196"/>
      <c r="B176" s="184"/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9"/>
    </row>
    <row r="177" spans="1:30" ht="14.25">
      <c r="A177" s="196"/>
      <c r="B177" s="184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9"/>
    </row>
    <row r="178" spans="1:30" ht="14.25">
      <c r="A178" s="196"/>
      <c r="B178" s="184"/>
      <c r="C178" s="184"/>
      <c r="D178" s="184"/>
      <c r="E178" s="184"/>
      <c r="F178" s="184"/>
      <c r="G178" s="184"/>
      <c r="H178" s="184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  <c r="S178" s="184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9"/>
    </row>
    <row r="179" spans="1:30" ht="14.25">
      <c r="A179" s="196"/>
      <c r="B179" s="184"/>
      <c r="C179" s="184"/>
      <c r="D179" s="184"/>
      <c r="E179" s="184"/>
      <c r="F179" s="184"/>
      <c r="G179" s="184"/>
      <c r="H179" s="184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  <c r="S179" s="184"/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9"/>
    </row>
    <row r="180" spans="1:30" ht="14.25">
      <c r="A180" s="196"/>
      <c r="B180" s="184"/>
      <c r="C180" s="184"/>
      <c r="D180" s="184"/>
      <c r="E180" s="184"/>
      <c r="F180" s="184"/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184"/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9"/>
    </row>
    <row r="181" spans="1:30" ht="14.25">
      <c r="A181" s="196"/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9"/>
    </row>
    <row r="182" spans="1:30" ht="14.25">
      <c r="A182" s="196"/>
      <c r="B182" s="184"/>
      <c r="C182" s="184"/>
      <c r="D182" s="184"/>
      <c r="E182" s="184"/>
      <c r="F182" s="184"/>
      <c r="G182" s="184"/>
      <c r="H182" s="184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  <c r="S182" s="184"/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9"/>
    </row>
    <row r="183" spans="1:30" ht="14.25">
      <c r="A183" s="196"/>
      <c r="B183" s="184"/>
      <c r="C183" s="184"/>
      <c r="D183" s="184"/>
      <c r="E183" s="184"/>
      <c r="F183" s="184"/>
      <c r="G183" s="184"/>
      <c r="H183" s="184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9"/>
    </row>
    <row r="184" spans="1:30" ht="14.25">
      <c r="A184" s="196"/>
      <c r="B184" s="184"/>
      <c r="C184" s="184"/>
      <c r="D184" s="184"/>
      <c r="E184" s="184"/>
      <c r="F184" s="184"/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184"/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9"/>
    </row>
    <row r="185" spans="1:30" ht="14.25">
      <c r="A185" s="196"/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  <c r="S185" s="184"/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9"/>
    </row>
    <row r="186" spans="1:30" ht="14.25">
      <c r="A186" s="196"/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  <c r="S186" s="184"/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9"/>
    </row>
    <row r="187" spans="1:30" ht="14.25">
      <c r="A187" s="196"/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9"/>
    </row>
    <row r="188" spans="1:30" ht="14.25">
      <c r="A188" s="196"/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184"/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9"/>
    </row>
    <row r="189" spans="1:30" ht="14.25">
      <c r="A189" s="196"/>
      <c r="B189" s="184"/>
      <c r="C189" s="184"/>
      <c r="D189" s="184"/>
      <c r="E189" s="184"/>
      <c r="F189" s="184"/>
      <c r="G189" s="184"/>
      <c r="H189" s="184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  <c r="S189" s="184"/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9"/>
    </row>
    <row r="190" spans="1:30" ht="14.25">
      <c r="A190" s="196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9"/>
    </row>
    <row r="191" spans="1:30" ht="14.25">
      <c r="A191" s="196"/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9"/>
    </row>
    <row r="192" spans="1:30" ht="14.25">
      <c r="A192" s="196"/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184"/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9"/>
    </row>
    <row r="193" spans="1:30" ht="14.25">
      <c r="A193" s="196"/>
      <c r="B193" s="184"/>
      <c r="C193" s="184"/>
      <c r="D193" s="184"/>
      <c r="E193" s="184"/>
      <c r="F193" s="184"/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184"/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9"/>
    </row>
    <row r="194" spans="1:30" ht="14.25">
      <c r="A194" s="196"/>
      <c r="B194" s="184"/>
      <c r="C194" s="184"/>
      <c r="D194" s="184"/>
      <c r="E194" s="184"/>
      <c r="F194" s="184"/>
      <c r="G194" s="184"/>
      <c r="H194" s="184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9"/>
    </row>
    <row r="195" spans="1:30" ht="14.25">
      <c r="A195" s="196"/>
      <c r="B195" s="184"/>
      <c r="C195" s="184"/>
      <c r="D195" s="184"/>
      <c r="E195" s="184"/>
      <c r="F195" s="184"/>
      <c r="G195" s="184"/>
      <c r="H195" s="184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  <c r="S195" s="184"/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9"/>
    </row>
    <row r="196" spans="1:30" ht="14.25">
      <c r="A196" s="196"/>
      <c r="B196" s="184"/>
      <c r="C196" s="184"/>
      <c r="D196" s="184"/>
      <c r="E196" s="184"/>
      <c r="F196" s="184"/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184"/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9"/>
    </row>
    <row r="197" spans="1:30" ht="14.25">
      <c r="A197" s="196"/>
      <c r="B197" s="184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9"/>
    </row>
    <row r="198" spans="1:30" ht="14.25">
      <c r="A198" s="196"/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9"/>
    </row>
    <row r="199" spans="1:30" ht="14.25">
      <c r="A199" s="196"/>
      <c r="B199" s="184"/>
      <c r="C199" s="184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  <c r="S199" s="184"/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9"/>
    </row>
    <row r="200" spans="1:30" ht="14.25">
      <c r="A200" s="196"/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9"/>
    </row>
    <row r="201" spans="1:30" ht="14.25">
      <c r="A201" s="196"/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9"/>
    </row>
    <row r="202" spans="1:30" ht="14.25">
      <c r="A202" s="196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  <c r="S202" s="184"/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9"/>
    </row>
    <row r="203" spans="1:30" ht="14.25">
      <c r="A203" s="196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9"/>
    </row>
    <row r="204" spans="1:30" ht="14.25">
      <c r="A204" s="196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9"/>
    </row>
    <row r="205" spans="1:30" ht="14.25">
      <c r="A205" s="196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9"/>
    </row>
    <row r="206" spans="1:30" ht="14.25">
      <c r="A206" s="196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9"/>
    </row>
    <row r="207" spans="1:30" ht="14.25">
      <c r="A207" s="196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9"/>
    </row>
    <row r="208" spans="1:30" ht="14.25">
      <c r="A208" s="196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9"/>
    </row>
    <row r="209" spans="1:30" ht="14.25">
      <c r="A209" s="196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9"/>
    </row>
    <row r="210" spans="1:30" ht="14.25">
      <c r="A210" s="196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9"/>
    </row>
    <row r="211" spans="1:30" ht="14.25">
      <c r="A211" s="196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9"/>
    </row>
    <row r="212" spans="1:30" ht="14.25">
      <c r="A212" s="196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9"/>
    </row>
    <row r="213" spans="1:30" ht="14.25">
      <c r="A213" s="196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9"/>
    </row>
    <row r="214" spans="1:30" ht="14.25">
      <c r="A214" s="196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9"/>
    </row>
    <row r="215" spans="1:30" ht="14.25">
      <c r="A215" s="196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9"/>
    </row>
    <row r="216" spans="1:30" ht="14.25">
      <c r="A216" s="196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9"/>
    </row>
    <row r="217" spans="1:30" ht="14.25">
      <c r="A217" s="196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9"/>
    </row>
    <row r="218" spans="1:30" ht="14.25">
      <c r="A218" s="196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9"/>
    </row>
    <row r="219" spans="1:30" ht="14.25">
      <c r="A219" s="196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9"/>
    </row>
    <row r="220" spans="1:30" ht="14.25">
      <c r="A220" s="196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9"/>
    </row>
    <row r="221" spans="1:30" ht="14.25">
      <c r="A221" s="196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9"/>
    </row>
    <row r="222" spans="1:30" ht="14.25">
      <c r="A222" s="196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9"/>
    </row>
    <row r="223" spans="1:30" ht="14.25">
      <c r="A223" s="196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9"/>
    </row>
    <row r="224" spans="1:30" ht="14.25">
      <c r="A224" s="196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9"/>
    </row>
    <row r="225" spans="1:30" ht="14.25">
      <c r="A225" s="196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9"/>
    </row>
    <row r="226" spans="1:30" ht="14.25">
      <c r="A226" s="196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9"/>
    </row>
    <row r="227" spans="1:30" ht="14.25">
      <c r="A227" s="196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9"/>
    </row>
    <row r="228" spans="1:30" ht="14.25">
      <c r="A228" s="196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9"/>
    </row>
    <row r="229" spans="1:30" ht="14.25">
      <c r="A229" s="196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9"/>
    </row>
    <row r="230" spans="1:30" ht="14.25">
      <c r="A230" s="196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9"/>
    </row>
    <row r="231" spans="1:30" ht="14.25">
      <c r="A231" s="196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9"/>
    </row>
    <row r="232" spans="1:30" ht="14.25">
      <c r="A232" s="196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9"/>
    </row>
    <row r="233" spans="1:30" ht="14.25">
      <c r="A233" s="196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9"/>
    </row>
    <row r="234" spans="1:30" ht="14.25">
      <c r="A234" s="196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9"/>
    </row>
    <row r="235" spans="1:30" ht="14.25">
      <c r="A235" s="196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9"/>
    </row>
    <row r="236" spans="1:30" ht="14.25">
      <c r="A236" s="196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9"/>
    </row>
    <row r="237" spans="1:30" ht="14.25">
      <c r="A237" s="196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9"/>
    </row>
    <row r="238" spans="1:30" ht="14.25">
      <c r="A238" s="196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9"/>
    </row>
    <row r="239" spans="1:30" ht="14.25">
      <c r="A239" s="196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9"/>
    </row>
    <row r="240" spans="1:30" ht="14.25">
      <c r="A240" s="196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9"/>
    </row>
    <row r="241" spans="1:30" ht="14.25">
      <c r="A241" s="196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9"/>
    </row>
    <row r="242" spans="1:30" ht="14.25">
      <c r="A242" s="196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9"/>
    </row>
    <row r="243" spans="1:30" ht="14.25">
      <c r="A243" s="196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9"/>
    </row>
    <row r="244" spans="1:30" ht="14.25">
      <c r="A244" s="196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9"/>
    </row>
    <row r="245" spans="1:30" ht="14.25">
      <c r="A245" s="196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9"/>
    </row>
    <row r="246" spans="1:30" ht="14.25">
      <c r="A246" s="196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9"/>
    </row>
    <row r="247" spans="1:30" ht="14.25">
      <c r="A247" s="196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9"/>
    </row>
    <row r="248" spans="1:30" ht="14.25">
      <c r="A248" s="196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9"/>
    </row>
    <row r="249" spans="1:30" ht="14.25">
      <c r="A249" s="196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9"/>
    </row>
    <row r="250" spans="1:30" ht="14.25">
      <c r="A250" s="196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9"/>
    </row>
    <row r="251" spans="1:30" ht="14.25">
      <c r="A251" s="196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9"/>
    </row>
    <row r="252" spans="1:30" ht="14.25">
      <c r="A252" s="196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9"/>
    </row>
    <row r="253" spans="1:30" ht="14.25">
      <c r="A253" s="196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9"/>
    </row>
    <row r="254" spans="1:30" ht="14.25">
      <c r="A254" s="196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9"/>
    </row>
    <row r="255" spans="1:30" ht="14.25">
      <c r="A255" s="196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9"/>
    </row>
    <row r="256" spans="1:30" ht="14.25">
      <c r="A256" s="196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9"/>
    </row>
    <row r="257" spans="1:30" ht="14.25">
      <c r="A257" s="196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9"/>
    </row>
    <row r="258" spans="1:30" ht="14.25">
      <c r="A258" s="196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9"/>
    </row>
    <row r="259" spans="1:30" ht="14.25">
      <c r="A259" s="196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9"/>
    </row>
    <row r="260" spans="1:30" ht="14.25">
      <c r="A260" s="196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9"/>
    </row>
    <row r="261" spans="1:30" ht="14.25">
      <c r="A261" s="196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9"/>
    </row>
    <row r="262" spans="1:30" ht="14.25">
      <c r="A262" s="196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9"/>
    </row>
    <row r="263" spans="1:30" ht="14.25">
      <c r="A263" s="196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9"/>
    </row>
    <row r="264" spans="1:30" ht="14.25">
      <c r="A264" s="196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9"/>
    </row>
    <row r="265" spans="1:30" ht="14.25">
      <c r="A265" s="196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9"/>
    </row>
    <row r="266" spans="1:30" ht="14.25">
      <c r="A266" s="196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9"/>
    </row>
    <row r="267" spans="1:30" ht="14.25">
      <c r="A267" s="196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9"/>
    </row>
    <row r="268" spans="1:30" ht="14.25">
      <c r="A268" s="196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9"/>
    </row>
    <row r="269" spans="1:30" ht="14.25">
      <c r="A269" s="196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9"/>
    </row>
    <row r="270" spans="1:30" ht="14.25">
      <c r="A270" s="196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9"/>
    </row>
    <row r="271" spans="1:30" ht="14.25">
      <c r="A271" s="196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9"/>
    </row>
    <row r="272" spans="1:30" ht="14.25">
      <c r="A272" s="196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9"/>
    </row>
    <row r="273" spans="1:30" ht="14.25">
      <c r="A273" s="196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9"/>
    </row>
    <row r="274" spans="1:30" ht="14.25">
      <c r="A274" s="196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9"/>
    </row>
    <row r="275" spans="1:30" ht="14.25">
      <c r="A275" s="196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9"/>
    </row>
    <row r="276" spans="1:30" ht="14.25">
      <c r="A276" s="196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9"/>
    </row>
    <row r="277" spans="1:30" ht="14.25">
      <c r="A277" s="196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9"/>
    </row>
    <row r="278" spans="1:30" ht="14.25">
      <c r="A278" s="196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9"/>
    </row>
    <row r="279" spans="1:30" ht="14.25">
      <c r="A279" s="196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9"/>
    </row>
    <row r="280" spans="1:30" ht="14.25">
      <c r="A280" s="196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9"/>
    </row>
    <row r="281" spans="1:30" ht="14.25">
      <c r="A281" s="196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9"/>
    </row>
    <row r="282" spans="1:30" ht="14.25">
      <c r="A282" s="196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9"/>
    </row>
    <row r="283" spans="1:30" ht="14.25">
      <c r="A283" s="196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9"/>
    </row>
    <row r="284" spans="1:30" ht="14.25">
      <c r="A284" s="196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9"/>
    </row>
    <row r="285" spans="1:30" ht="14.25">
      <c r="A285" s="196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9"/>
    </row>
    <row r="286" spans="1:30" ht="14.25">
      <c r="A286" s="196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9"/>
    </row>
    <row r="287" spans="1:30" ht="14.25">
      <c r="A287" s="196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9"/>
    </row>
    <row r="288" spans="1:30" ht="14.25">
      <c r="A288" s="196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  <c r="Y288" s="184"/>
      <c r="Z288" s="184"/>
      <c r="AA288" s="184"/>
      <c r="AB288" s="184"/>
      <c r="AC288" s="184"/>
      <c r="AD288" s="189"/>
    </row>
    <row r="289" spans="1:30" ht="14.25">
      <c r="A289" s="196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9"/>
    </row>
    <row r="290" spans="1:30" ht="14.25">
      <c r="A290" s="196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  <c r="Y290" s="184"/>
      <c r="Z290" s="184"/>
      <c r="AA290" s="184"/>
      <c r="AB290" s="184"/>
      <c r="AC290" s="184"/>
      <c r="AD290" s="189"/>
    </row>
    <row r="291" spans="1:30" ht="14.25">
      <c r="A291" s="196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4"/>
      <c r="AA291" s="184"/>
      <c r="AB291" s="184"/>
      <c r="AC291" s="184"/>
      <c r="AD291" s="189"/>
    </row>
    <row r="292" spans="1:30" ht="14.25">
      <c r="A292" s="196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  <c r="Y292" s="184"/>
      <c r="Z292" s="184"/>
      <c r="AA292" s="184"/>
      <c r="AB292" s="184"/>
      <c r="AC292" s="184"/>
      <c r="AD292" s="189"/>
    </row>
    <row r="293" spans="1:30" ht="14.25">
      <c r="A293" s="196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  <c r="Y293" s="184"/>
      <c r="Z293" s="184"/>
      <c r="AA293" s="184"/>
      <c r="AB293" s="184"/>
      <c r="AC293" s="184"/>
      <c r="AD293" s="189"/>
    </row>
    <row r="294" spans="1:30" ht="14.25">
      <c r="A294" s="196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  <c r="Y294" s="184"/>
      <c r="Z294" s="184"/>
      <c r="AA294" s="184"/>
      <c r="AB294" s="184"/>
      <c r="AC294" s="184"/>
      <c r="AD294" s="189"/>
    </row>
    <row r="295" spans="1:30" ht="14.25">
      <c r="A295" s="196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  <c r="Y295" s="184"/>
      <c r="Z295" s="184"/>
      <c r="AA295" s="184"/>
      <c r="AB295" s="184"/>
      <c r="AC295" s="184"/>
      <c r="AD295" s="189"/>
    </row>
    <row r="296" spans="1:30" ht="14.25">
      <c r="A296" s="196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  <c r="Y296" s="184"/>
      <c r="Z296" s="184"/>
      <c r="AA296" s="184"/>
      <c r="AB296" s="184"/>
      <c r="AC296" s="184"/>
      <c r="AD296" s="189"/>
    </row>
    <row r="297" spans="1:30" ht="14.25">
      <c r="A297" s="196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  <c r="Y297" s="184"/>
      <c r="Z297" s="184"/>
      <c r="AA297" s="184"/>
      <c r="AB297" s="184"/>
      <c r="AC297" s="184"/>
      <c r="AD297" s="189"/>
    </row>
    <row r="298" spans="1:30" ht="14.25">
      <c r="A298" s="196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  <c r="Y298" s="184"/>
      <c r="Z298" s="184"/>
      <c r="AA298" s="184"/>
      <c r="AB298" s="184"/>
      <c r="AC298" s="184"/>
      <c r="AD298" s="189"/>
    </row>
    <row r="299" spans="1:30" ht="14.25">
      <c r="A299" s="196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  <c r="Y299" s="184"/>
      <c r="Z299" s="184"/>
      <c r="AA299" s="184"/>
      <c r="AB299" s="184"/>
      <c r="AC299" s="184"/>
      <c r="AD299" s="189"/>
    </row>
    <row r="300" spans="1:30" ht="14.25">
      <c r="A300" s="196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  <c r="Y300" s="184"/>
      <c r="Z300" s="184"/>
      <c r="AA300" s="184"/>
      <c r="AB300" s="184"/>
      <c r="AC300" s="184"/>
      <c r="AD300" s="189"/>
    </row>
    <row r="301" spans="1:30" ht="14.25">
      <c r="A301" s="196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  <c r="Y301" s="184"/>
      <c r="Z301" s="184"/>
      <c r="AA301" s="184"/>
      <c r="AB301" s="184"/>
      <c r="AC301" s="184"/>
      <c r="AD301" s="189"/>
    </row>
    <row r="302" spans="1:30" ht="14.25">
      <c r="A302" s="196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9"/>
    </row>
    <row r="303" spans="1:30" ht="14.25">
      <c r="A303" s="196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Y303" s="184"/>
      <c r="Z303" s="184"/>
      <c r="AA303" s="184"/>
      <c r="AB303" s="184"/>
      <c r="AC303" s="184"/>
      <c r="AD303" s="189"/>
    </row>
    <row r="304" spans="1:30" ht="14.25">
      <c r="A304" s="196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  <c r="Y304" s="184"/>
      <c r="Z304" s="184"/>
      <c r="AA304" s="184"/>
      <c r="AB304" s="184"/>
      <c r="AC304" s="184"/>
      <c r="AD304" s="189"/>
    </row>
    <row r="305" spans="1:30" ht="14.25">
      <c r="A305" s="196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  <c r="Y305" s="184"/>
      <c r="Z305" s="184"/>
      <c r="AA305" s="184"/>
      <c r="AB305" s="184"/>
      <c r="AC305" s="184"/>
      <c r="AD305" s="189"/>
    </row>
    <row r="306" spans="1:30" ht="14.25">
      <c r="A306" s="196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  <c r="Y306" s="184"/>
      <c r="Z306" s="184"/>
      <c r="AA306" s="184"/>
      <c r="AB306" s="184"/>
      <c r="AC306" s="184"/>
      <c r="AD306" s="189"/>
    </row>
    <row r="307" spans="1:30" ht="14.25">
      <c r="A307" s="196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4"/>
      <c r="AA307" s="184"/>
      <c r="AB307" s="184"/>
      <c r="AC307" s="184"/>
      <c r="AD307" s="189"/>
    </row>
    <row r="308" spans="1:30" ht="14.25">
      <c r="A308" s="196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4"/>
      <c r="AA308" s="184"/>
      <c r="AB308" s="184"/>
      <c r="AC308" s="184"/>
      <c r="AD308" s="189"/>
    </row>
    <row r="309" spans="1:30" ht="14.25">
      <c r="A309" s="196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4"/>
      <c r="AA309" s="184"/>
      <c r="AB309" s="184"/>
      <c r="AC309" s="184"/>
      <c r="AD309" s="189"/>
    </row>
    <row r="310" spans="1:30" ht="14.25">
      <c r="A310" s="196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4"/>
      <c r="AA310" s="184"/>
      <c r="AB310" s="184"/>
      <c r="AC310" s="184"/>
      <c r="AD310" s="189"/>
    </row>
    <row r="311" spans="1:30" ht="14.25">
      <c r="A311" s="196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  <c r="Y311" s="184"/>
      <c r="Z311" s="184"/>
      <c r="AA311" s="184"/>
      <c r="AB311" s="184"/>
      <c r="AC311" s="184"/>
      <c r="AD311" s="189"/>
    </row>
    <row r="312" spans="1:30" ht="14.25">
      <c r="A312" s="196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9"/>
    </row>
    <row r="313" spans="1:30" ht="14.25">
      <c r="A313" s="196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9"/>
    </row>
    <row r="314" spans="1:30" ht="14.25">
      <c r="A314" s="196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9"/>
    </row>
    <row r="315" spans="1:30" ht="14.25">
      <c r="A315" s="196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9"/>
    </row>
    <row r="316" spans="1:30" ht="14.25">
      <c r="A316" s="196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9"/>
    </row>
    <row r="317" spans="1:30" ht="14.25">
      <c r="A317" s="196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9"/>
    </row>
    <row r="318" spans="1:30" ht="14.25">
      <c r="A318" s="196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9"/>
    </row>
    <row r="319" spans="1:30" ht="14.25">
      <c r="A319" s="196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9"/>
    </row>
    <row r="320" spans="1:30" ht="14.25">
      <c r="A320" s="196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9"/>
    </row>
    <row r="321" spans="1:30" ht="14.25">
      <c r="A321" s="196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4"/>
      <c r="AA321" s="184"/>
      <c r="AB321" s="184"/>
      <c r="AC321" s="184"/>
      <c r="AD321" s="189"/>
    </row>
    <row r="322" spans="1:30" ht="14.25">
      <c r="A322" s="196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  <c r="Y322" s="184"/>
      <c r="Z322" s="184"/>
      <c r="AA322" s="184"/>
      <c r="AB322" s="184"/>
      <c r="AC322" s="184"/>
      <c r="AD322" s="189"/>
    </row>
    <row r="323" spans="1:30" ht="14.25">
      <c r="A323" s="196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  <c r="Y323" s="184"/>
      <c r="Z323" s="184"/>
      <c r="AA323" s="184"/>
      <c r="AB323" s="184"/>
      <c r="AC323" s="184"/>
      <c r="AD323" s="189"/>
    </row>
    <row r="324" spans="1:30" ht="14.25">
      <c r="A324" s="196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  <c r="Y324" s="184"/>
      <c r="Z324" s="184"/>
      <c r="AA324" s="184"/>
      <c r="AB324" s="184"/>
      <c r="AC324" s="184"/>
      <c r="AD324" s="189"/>
    </row>
    <row r="325" spans="1:30" ht="14.25">
      <c r="A325" s="196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  <c r="Y325" s="184"/>
      <c r="Z325" s="184"/>
      <c r="AA325" s="184"/>
      <c r="AB325" s="184"/>
      <c r="AC325" s="184"/>
      <c r="AD325" s="189"/>
    </row>
    <row r="326" spans="1:30" ht="14.25">
      <c r="A326" s="196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  <c r="Y326" s="184"/>
      <c r="Z326" s="184"/>
      <c r="AA326" s="184"/>
      <c r="AB326" s="184"/>
      <c r="AC326" s="184"/>
      <c r="AD326" s="189"/>
    </row>
    <row r="327" spans="1:30" ht="14.25">
      <c r="A327" s="196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  <c r="Y327" s="184"/>
      <c r="Z327" s="184"/>
      <c r="AA327" s="184"/>
      <c r="AB327" s="184"/>
      <c r="AC327" s="184"/>
      <c r="AD327" s="189"/>
    </row>
    <row r="328" spans="1:30" ht="14.25">
      <c r="A328" s="196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4"/>
      <c r="AA328" s="184"/>
      <c r="AB328" s="184"/>
      <c r="AC328" s="184"/>
      <c r="AD328" s="189"/>
    </row>
    <row r="329" spans="1:30" ht="14.25">
      <c r="A329" s="196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4"/>
      <c r="AA329" s="184"/>
      <c r="AB329" s="184"/>
      <c r="AC329" s="184"/>
      <c r="AD329" s="189"/>
    </row>
    <row r="330" spans="1:30" ht="14.25">
      <c r="A330" s="196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4"/>
      <c r="AA330" s="184"/>
      <c r="AB330" s="184"/>
      <c r="AC330" s="184"/>
      <c r="AD330" s="189"/>
    </row>
    <row r="331" spans="1:30" ht="14.25">
      <c r="A331" s="196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4"/>
      <c r="AA331" s="184"/>
      <c r="AB331" s="184"/>
      <c r="AC331" s="184"/>
      <c r="AD331" s="189"/>
    </row>
    <row r="332" spans="1:30" ht="14.25">
      <c r="A332" s="196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  <c r="Y332" s="184"/>
      <c r="Z332" s="184"/>
      <c r="AA332" s="184"/>
      <c r="AB332" s="184"/>
      <c r="AC332" s="184"/>
      <c r="AD332" s="189"/>
    </row>
    <row r="333" spans="1:30" ht="14.25">
      <c r="A333" s="196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  <c r="Y333" s="184"/>
      <c r="Z333" s="184"/>
      <c r="AA333" s="184"/>
      <c r="AB333" s="184"/>
      <c r="AC333" s="184"/>
      <c r="AD333" s="189"/>
    </row>
    <row r="334" spans="1:30" ht="14.25">
      <c r="A334" s="196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  <c r="Y334" s="184"/>
      <c r="Z334" s="184"/>
      <c r="AA334" s="184"/>
      <c r="AB334" s="184"/>
      <c r="AC334" s="184"/>
      <c r="AD334" s="189"/>
    </row>
    <row r="335" spans="1:30" ht="14.25">
      <c r="A335" s="196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  <c r="Y335" s="184"/>
      <c r="Z335" s="184"/>
      <c r="AA335" s="184"/>
      <c r="AB335" s="184"/>
      <c r="AC335" s="184"/>
      <c r="AD335" s="189"/>
    </row>
    <row r="336" spans="1:30" ht="14.25">
      <c r="A336" s="196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  <c r="Y336" s="184"/>
      <c r="Z336" s="184"/>
      <c r="AA336" s="184"/>
      <c r="AB336" s="184"/>
      <c r="AC336" s="184"/>
      <c r="AD336" s="189"/>
    </row>
    <row r="337" spans="1:30" ht="14.25">
      <c r="A337" s="196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  <c r="Y337" s="184"/>
      <c r="Z337" s="184"/>
      <c r="AA337" s="184"/>
      <c r="AB337" s="184"/>
      <c r="AC337" s="184"/>
      <c r="AD337" s="189"/>
    </row>
    <row r="338" spans="1:30" ht="14.25">
      <c r="A338" s="196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9"/>
    </row>
    <row r="339" spans="1:30" ht="14.25">
      <c r="A339" s="196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4"/>
      <c r="AA339" s="184"/>
      <c r="AB339" s="184"/>
      <c r="AC339" s="184"/>
      <c r="AD339" s="189"/>
    </row>
    <row r="340" spans="1:30" ht="14.25">
      <c r="A340" s="196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4"/>
      <c r="AA340" s="184"/>
      <c r="AB340" s="184"/>
      <c r="AC340" s="184"/>
      <c r="AD340" s="189"/>
    </row>
    <row r="341" spans="1:30" ht="14.25">
      <c r="A341" s="196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4"/>
      <c r="AA341" s="184"/>
      <c r="AB341" s="184"/>
      <c r="AC341" s="184"/>
      <c r="AD341" s="189"/>
    </row>
    <row r="342" spans="1:30" ht="14.25">
      <c r="A342" s="196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4"/>
      <c r="AA342" s="184"/>
      <c r="AB342" s="184"/>
      <c r="AC342" s="184"/>
      <c r="AD342" s="189"/>
    </row>
    <row r="343" spans="1:30" ht="14.25">
      <c r="A343" s="196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  <c r="Y343" s="184"/>
      <c r="Z343" s="184"/>
      <c r="AA343" s="184"/>
      <c r="AB343" s="184"/>
      <c r="AC343" s="184"/>
      <c r="AD343" s="189"/>
    </row>
    <row r="344" spans="1:30" ht="14.25">
      <c r="A344" s="196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9"/>
    </row>
    <row r="345" spans="1:30" ht="14.25">
      <c r="A345" s="196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  <c r="Y345" s="184"/>
      <c r="Z345" s="184"/>
      <c r="AA345" s="184"/>
      <c r="AB345" s="184"/>
      <c r="AC345" s="184"/>
      <c r="AD345" s="189"/>
    </row>
    <row r="346" spans="1:30" ht="14.25">
      <c r="A346" s="196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  <c r="Y346" s="184"/>
      <c r="Z346" s="184"/>
      <c r="AA346" s="184"/>
      <c r="AB346" s="184"/>
      <c r="AC346" s="184"/>
      <c r="AD346" s="189"/>
    </row>
    <row r="347" spans="1:30" ht="14.25">
      <c r="A347" s="196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  <c r="Y347" s="184"/>
      <c r="Z347" s="184"/>
      <c r="AA347" s="184"/>
      <c r="AB347" s="184"/>
      <c r="AC347" s="184"/>
      <c r="AD347" s="189"/>
    </row>
    <row r="348" spans="1:30" ht="14.25">
      <c r="A348" s="196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  <c r="Y348" s="184"/>
      <c r="Z348" s="184"/>
      <c r="AA348" s="184"/>
      <c r="AB348" s="184"/>
      <c r="AC348" s="184"/>
      <c r="AD348" s="189"/>
    </row>
    <row r="349" spans="1:30" ht="14.25">
      <c r="A349" s="196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  <c r="Y349" s="184"/>
      <c r="Z349" s="184"/>
      <c r="AA349" s="184"/>
      <c r="AB349" s="184"/>
      <c r="AC349" s="184"/>
      <c r="AD349" s="189"/>
    </row>
    <row r="350" spans="1:30" ht="14.25">
      <c r="A350" s="196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184"/>
      <c r="Z350" s="184"/>
      <c r="AA350" s="184"/>
      <c r="AB350" s="184"/>
      <c r="AC350" s="184"/>
      <c r="AD350" s="189"/>
    </row>
    <row r="351" spans="1:30" ht="14.25">
      <c r="A351" s="196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9"/>
    </row>
    <row r="352" spans="1:30" ht="14.25">
      <c r="A352" s="196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  <c r="Y352" s="184"/>
      <c r="Z352" s="184"/>
      <c r="AA352" s="184"/>
      <c r="AB352" s="184"/>
      <c r="AC352" s="184"/>
      <c r="AD352" s="189"/>
    </row>
    <row r="353" spans="1:30" ht="14.25">
      <c r="A353" s="196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Y353" s="184"/>
      <c r="Z353" s="184"/>
      <c r="AA353" s="184"/>
      <c r="AB353" s="184"/>
      <c r="AC353" s="184"/>
      <c r="AD353" s="189"/>
    </row>
    <row r="354" spans="1:30" ht="14.25">
      <c r="A354" s="196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  <c r="Y354" s="184"/>
      <c r="Z354" s="184"/>
      <c r="AA354" s="184"/>
      <c r="AB354" s="184"/>
      <c r="AC354" s="184"/>
      <c r="AD354" s="189"/>
    </row>
    <row r="355" spans="1:30" ht="14.25">
      <c r="A355" s="196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  <c r="Y355" s="184"/>
      <c r="Z355" s="184"/>
      <c r="AA355" s="184"/>
      <c r="AB355" s="184"/>
      <c r="AC355" s="184"/>
      <c r="AD355" s="189"/>
    </row>
    <row r="356" spans="1:30" ht="14.25">
      <c r="A356" s="196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9"/>
    </row>
    <row r="357" spans="1:30" ht="14.25">
      <c r="A357" s="196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  <c r="Y357" s="184"/>
      <c r="Z357" s="184"/>
      <c r="AA357" s="184"/>
      <c r="AB357" s="184"/>
      <c r="AC357" s="184"/>
      <c r="AD357" s="189"/>
    </row>
    <row r="358" spans="1:30" ht="14.25">
      <c r="A358" s="196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  <c r="Y358" s="184"/>
      <c r="Z358" s="184"/>
      <c r="AA358" s="184"/>
      <c r="AB358" s="184"/>
      <c r="AC358" s="184"/>
      <c r="AD358" s="189"/>
    </row>
    <row r="359" spans="1:30" ht="14.25">
      <c r="A359" s="196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  <c r="Y359" s="184"/>
      <c r="Z359" s="184"/>
      <c r="AA359" s="184"/>
      <c r="AB359" s="184"/>
      <c r="AC359" s="184"/>
      <c r="AD359" s="189"/>
    </row>
    <row r="360" spans="1:30" ht="14.25">
      <c r="A360" s="196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9"/>
    </row>
    <row r="361" spans="1:30" ht="14.25">
      <c r="A361" s="196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9"/>
    </row>
    <row r="362" spans="1:30" ht="14.25">
      <c r="A362" s="196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  <c r="Y362" s="184"/>
      <c r="Z362" s="184"/>
      <c r="AA362" s="184"/>
      <c r="AB362" s="184"/>
      <c r="AC362" s="184"/>
      <c r="AD362" s="189"/>
    </row>
    <row r="363" spans="1:30" ht="14.25">
      <c r="A363" s="196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9"/>
    </row>
    <row r="364" spans="1:30" ht="14.25">
      <c r="A364" s="196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  <c r="Y364" s="184"/>
      <c r="Z364" s="184"/>
      <c r="AA364" s="184"/>
      <c r="AB364" s="184"/>
      <c r="AC364" s="184"/>
      <c r="AD364" s="189"/>
    </row>
    <row r="365" spans="1:30" ht="14.25">
      <c r="A365" s="196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  <c r="Y365" s="184"/>
      <c r="Z365" s="184"/>
      <c r="AA365" s="184"/>
      <c r="AB365" s="184"/>
      <c r="AC365" s="184"/>
      <c r="AD365" s="189"/>
    </row>
    <row r="366" spans="1:30" ht="14.25">
      <c r="A366" s="196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9"/>
    </row>
    <row r="367" spans="1:30" ht="14.25">
      <c r="A367" s="196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9"/>
    </row>
    <row r="368" spans="1:30" ht="14.25">
      <c r="A368" s="196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9"/>
    </row>
    <row r="369" spans="1:30" ht="14.25">
      <c r="A369" s="196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9"/>
    </row>
    <row r="370" spans="1:30" ht="14.25">
      <c r="A370" s="196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9"/>
    </row>
    <row r="371" spans="1:30" ht="14.25">
      <c r="A371" s="196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9"/>
    </row>
    <row r="372" spans="1:30" ht="14.25">
      <c r="A372" s="196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9"/>
    </row>
    <row r="373" spans="1:30" ht="14.25">
      <c r="A373" s="196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9"/>
    </row>
    <row r="374" spans="1:30" ht="14.25">
      <c r="A374" s="196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9"/>
    </row>
    <row r="375" spans="1:30" ht="14.25">
      <c r="A375" s="196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  <c r="Y375" s="184"/>
      <c r="Z375" s="184"/>
      <c r="AA375" s="184"/>
      <c r="AB375" s="184"/>
      <c r="AC375" s="184"/>
      <c r="AD375" s="189"/>
    </row>
    <row r="376" spans="1:30" ht="14.25">
      <c r="A376" s="196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  <c r="Y376" s="184"/>
      <c r="Z376" s="184"/>
      <c r="AA376" s="184"/>
      <c r="AB376" s="184"/>
      <c r="AC376" s="184"/>
      <c r="AD376" s="189"/>
    </row>
    <row r="377" spans="1:30" ht="14.25">
      <c r="A377" s="196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  <c r="Y377" s="184"/>
      <c r="Z377" s="184"/>
      <c r="AA377" s="184"/>
      <c r="AB377" s="184"/>
      <c r="AC377" s="184"/>
      <c r="AD377" s="189"/>
    </row>
    <row r="378" spans="1:30" ht="14.25">
      <c r="A378" s="196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  <c r="Y378" s="184"/>
      <c r="Z378" s="184"/>
      <c r="AA378" s="184"/>
      <c r="AB378" s="184"/>
      <c r="AC378" s="184"/>
      <c r="AD378" s="189"/>
    </row>
    <row r="379" spans="1:30" ht="14.25">
      <c r="A379" s="196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  <c r="Y379" s="184"/>
      <c r="Z379" s="184"/>
      <c r="AA379" s="184"/>
      <c r="AB379" s="184"/>
      <c r="AC379" s="184"/>
      <c r="AD379" s="189"/>
    </row>
    <row r="380" spans="1:30" ht="14.25">
      <c r="A380" s="196"/>
      <c r="B380" s="184"/>
      <c r="C380" s="184"/>
      <c r="D380" s="184"/>
      <c r="E380" s="184"/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  <c r="Y380" s="184"/>
      <c r="Z380" s="184"/>
      <c r="AA380" s="184"/>
      <c r="AB380" s="184"/>
      <c r="AC380" s="184"/>
      <c r="AD380" s="189"/>
    </row>
    <row r="381" spans="1:30" ht="14.25">
      <c r="A381" s="196"/>
      <c r="B381" s="184"/>
      <c r="C381" s="184"/>
      <c r="D381" s="184"/>
      <c r="E381" s="184"/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9"/>
    </row>
    <row r="382" spans="1:30" ht="14.25">
      <c r="A382" s="196"/>
      <c r="B382" s="184"/>
      <c r="C382" s="184"/>
      <c r="D382" s="184"/>
      <c r="E382" s="184"/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9"/>
    </row>
    <row r="383" spans="1:30" ht="14.25">
      <c r="A383" s="196"/>
      <c r="B383" s="184"/>
      <c r="C383" s="184"/>
      <c r="D383" s="184"/>
      <c r="E383" s="184"/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9"/>
    </row>
    <row r="384" spans="1:30" ht="14.25">
      <c r="A384" s="196"/>
      <c r="B384" s="184"/>
      <c r="C384" s="184"/>
      <c r="D384" s="184"/>
      <c r="E384" s="184"/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9"/>
    </row>
    <row r="385" spans="1:30" ht="14.25">
      <c r="A385" s="196"/>
      <c r="B385" s="184"/>
      <c r="C385" s="184"/>
      <c r="D385" s="184"/>
      <c r="E385" s="184"/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  <c r="Y385" s="184"/>
      <c r="Z385" s="184"/>
      <c r="AA385" s="184"/>
      <c r="AB385" s="184"/>
      <c r="AC385" s="184"/>
      <c r="AD385" s="189"/>
    </row>
    <row r="386" spans="1:30" ht="14.25">
      <c r="A386" s="196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  <c r="Y386" s="184"/>
      <c r="Z386" s="184"/>
      <c r="AA386" s="184"/>
      <c r="AB386" s="184"/>
      <c r="AC386" s="184"/>
      <c r="AD386" s="189"/>
    </row>
    <row r="387" spans="1:30" ht="14.25">
      <c r="A387" s="196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  <c r="Y387" s="184"/>
      <c r="Z387" s="184"/>
      <c r="AA387" s="184"/>
      <c r="AB387" s="184"/>
      <c r="AC387" s="184"/>
      <c r="AD387" s="189"/>
    </row>
    <row r="388" spans="1:30" ht="14.25">
      <c r="A388" s="196"/>
      <c r="B388" s="184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  <c r="Y388" s="184"/>
      <c r="Z388" s="184"/>
      <c r="AA388" s="184"/>
      <c r="AB388" s="184"/>
      <c r="AC388" s="184"/>
      <c r="AD388" s="189"/>
    </row>
    <row r="389" spans="1:30" ht="14.25">
      <c r="A389" s="196"/>
      <c r="B389" s="184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  <c r="Y389" s="184"/>
      <c r="Z389" s="184"/>
      <c r="AA389" s="184"/>
      <c r="AB389" s="184"/>
      <c r="AC389" s="184"/>
      <c r="AD389" s="189"/>
    </row>
    <row r="390" spans="1:30" ht="14.25">
      <c r="A390" s="196"/>
      <c r="B390" s="184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  <c r="Y390" s="184"/>
      <c r="Z390" s="184"/>
      <c r="AA390" s="184"/>
      <c r="AB390" s="184"/>
      <c r="AC390" s="184"/>
      <c r="AD390" s="189"/>
    </row>
    <row r="391" spans="1:30" ht="14.25">
      <c r="A391" s="196"/>
      <c r="B391" s="184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  <c r="Y391" s="184"/>
      <c r="Z391" s="184"/>
      <c r="AA391" s="184"/>
      <c r="AB391" s="184"/>
      <c r="AC391" s="184"/>
      <c r="AD391" s="189"/>
    </row>
    <row r="392" spans="1:30" ht="14.25">
      <c r="A392" s="196"/>
      <c r="B392" s="184"/>
      <c r="C392" s="184"/>
      <c r="D392" s="184"/>
      <c r="E392" s="184"/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9"/>
    </row>
    <row r="393" spans="1:30" ht="14.25">
      <c r="A393" s="196"/>
      <c r="B393" s="184"/>
      <c r="C393" s="184"/>
      <c r="D393" s="184"/>
      <c r="E393" s="184"/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  <c r="Y393" s="184"/>
      <c r="Z393" s="184"/>
      <c r="AA393" s="184"/>
      <c r="AB393" s="184"/>
      <c r="AC393" s="184"/>
      <c r="AD393" s="189"/>
    </row>
    <row r="394" spans="1:30" ht="14.25">
      <c r="A394" s="196"/>
      <c r="B394" s="184"/>
      <c r="C394" s="184"/>
      <c r="D394" s="184"/>
      <c r="E394" s="184"/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  <c r="Y394" s="184"/>
      <c r="Z394" s="184"/>
      <c r="AA394" s="184"/>
      <c r="AB394" s="184"/>
      <c r="AC394" s="184"/>
      <c r="AD394" s="189"/>
    </row>
    <row r="395" spans="1:30" ht="14.25">
      <c r="A395" s="196"/>
      <c r="B395" s="184"/>
      <c r="C395" s="184"/>
      <c r="D395" s="184"/>
      <c r="E395" s="184"/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  <c r="Y395" s="184"/>
      <c r="Z395" s="184"/>
      <c r="AA395" s="184"/>
      <c r="AB395" s="184"/>
      <c r="AC395" s="184"/>
      <c r="AD395" s="189"/>
    </row>
    <row r="396" spans="1:30" ht="14.25">
      <c r="A396" s="196"/>
      <c r="B396" s="184"/>
      <c r="C396" s="184"/>
      <c r="D396" s="184"/>
      <c r="E396" s="184"/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  <c r="Y396" s="184"/>
      <c r="Z396" s="184"/>
      <c r="AA396" s="184"/>
      <c r="AB396" s="184"/>
      <c r="AC396" s="184"/>
      <c r="AD396" s="189"/>
    </row>
    <row r="397" spans="1:30" ht="14.25">
      <c r="A397" s="196"/>
      <c r="B397" s="184"/>
      <c r="C397" s="184"/>
      <c r="D397" s="184"/>
      <c r="E397" s="184"/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  <c r="Y397" s="184"/>
      <c r="Z397" s="184"/>
      <c r="AA397" s="184"/>
      <c r="AB397" s="184"/>
      <c r="AC397" s="184"/>
      <c r="AD397" s="189"/>
    </row>
    <row r="398" spans="1:30" ht="14.25">
      <c r="A398" s="196"/>
      <c r="B398" s="184"/>
      <c r="C398" s="184"/>
      <c r="D398" s="184"/>
      <c r="E398" s="184"/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  <c r="Y398" s="184"/>
      <c r="Z398" s="184"/>
      <c r="AA398" s="184"/>
      <c r="AB398" s="184"/>
      <c r="AC398" s="184"/>
      <c r="AD398" s="189"/>
    </row>
    <row r="399" spans="1:30" ht="14.25">
      <c r="A399" s="196"/>
      <c r="B399" s="184"/>
      <c r="C399" s="184"/>
      <c r="D399" s="184"/>
      <c r="E399" s="184"/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  <c r="Y399" s="184"/>
      <c r="Z399" s="184"/>
      <c r="AA399" s="184"/>
      <c r="AB399" s="184"/>
      <c r="AC399" s="184"/>
      <c r="AD399" s="189"/>
    </row>
    <row r="400" spans="1:30" ht="14.25">
      <c r="A400" s="196"/>
      <c r="B400" s="184"/>
      <c r="C400" s="184"/>
      <c r="D400" s="184"/>
      <c r="E400" s="184"/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  <c r="Y400" s="184"/>
      <c r="Z400" s="184"/>
      <c r="AA400" s="184"/>
      <c r="AB400" s="184"/>
      <c r="AC400" s="184"/>
      <c r="AD400" s="189"/>
    </row>
    <row r="401" spans="1:30" ht="14.25">
      <c r="A401" s="196"/>
      <c r="B401" s="184"/>
      <c r="C401" s="184"/>
      <c r="D401" s="184"/>
      <c r="E401" s="184"/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  <c r="Y401" s="184"/>
      <c r="Z401" s="184"/>
      <c r="AA401" s="184"/>
      <c r="AB401" s="184"/>
      <c r="AC401" s="184"/>
      <c r="AD401" s="189"/>
    </row>
    <row r="402" spans="1:30" ht="14.25">
      <c r="A402" s="196"/>
      <c r="B402" s="184"/>
      <c r="C402" s="184"/>
      <c r="D402" s="184"/>
      <c r="E402" s="184"/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  <c r="Y402" s="184"/>
      <c r="Z402" s="184"/>
      <c r="AA402" s="184"/>
      <c r="AB402" s="184"/>
      <c r="AC402" s="184"/>
      <c r="AD402" s="189"/>
    </row>
    <row r="403" spans="1:30" ht="14.25">
      <c r="A403" s="196"/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Y403" s="184"/>
      <c r="Z403" s="184"/>
      <c r="AA403" s="184"/>
      <c r="AB403" s="184"/>
      <c r="AC403" s="184"/>
      <c r="AD403" s="189"/>
    </row>
    <row r="404" spans="1:30" ht="14.25">
      <c r="A404" s="196"/>
      <c r="B404" s="184"/>
      <c r="C404" s="184"/>
      <c r="D404" s="184"/>
      <c r="E404" s="184"/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  <c r="Y404" s="184"/>
      <c r="Z404" s="184"/>
      <c r="AA404" s="184"/>
      <c r="AB404" s="184"/>
      <c r="AC404" s="184"/>
      <c r="AD404" s="189"/>
    </row>
    <row r="405" spans="1:30" ht="14.25">
      <c r="A405" s="196"/>
      <c r="B405" s="184"/>
      <c r="C405" s="184"/>
      <c r="D405" s="184"/>
      <c r="E405" s="184"/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  <c r="Y405" s="184"/>
      <c r="Z405" s="184"/>
      <c r="AA405" s="184"/>
      <c r="AB405" s="184"/>
      <c r="AC405" s="184"/>
      <c r="AD405" s="189"/>
    </row>
    <row r="406" spans="1:30" ht="14.25">
      <c r="A406" s="196"/>
      <c r="B406" s="184"/>
      <c r="C406" s="184"/>
      <c r="D406" s="184"/>
      <c r="E406" s="184"/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  <c r="Y406" s="184"/>
      <c r="Z406" s="184"/>
      <c r="AA406" s="184"/>
      <c r="AB406" s="184"/>
      <c r="AC406" s="184"/>
      <c r="AD406" s="189"/>
    </row>
    <row r="407" spans="1:30" ht="14.25">
      <c r="A407" s="196"/>
      <c r="B407" s="184"/>
      <c r="C407" s="184"/>
      <c r="D407" s="184"/>
      <c r="E407" s="184"/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  <c r="Y407" s="184"/>
      <c r="Z407" s="184"/>
      <c r="AA407" s="184"/>
      <c r="AB407" s="184"/>
      <c r="AC407" s="184"/>
      <c r="AD407" s="189"/>
    </row>
    <row r="408" spans="1:30" ht="14.25">
      <c r="A408" s="196"/>
      <c r="B408" s="184"/>
      <c r="C408" s="184"/>
      <c r="D408" s="184"/>
      <c r="E408" s="184"/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  <c r="Y408" s="184"/>
      <c r="Z408" s="184"/>
      <c r="AA408" s="184"/>
      <c r="AB408" s="184"/>
      <c r="AC408" s="184"/>
      <c r="AD408" s="189"/>
    </row>
    <row r="409" spans="1:30" ht="14.25">
      <c r="A409" s="196"/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  <c r="Y409" s="184"/>
      <c r="Z409" s="184"/>
      <c r="AA409" s="184"/>
      <c r="AB409" s="184"/>
      <c r="AC409" s="184"/>
      <c r="AD409" s="189"/>
    </row>
    <row r="410" spans="1:30" ht="14.25">
      <c r="A410" s="196"/>
      <c r="B410" s="184"/>
      <c r="C410" s="184"/>
      <c r="D410" s="184"/>
      <c r="E410" s="184"/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9"/>
    </row>
    <row r="411" spans="1:30" ht="14.25">
      <c r="A411" s="196"/>
      <c r="B411" s="184"/>
      <c r="C411" s="184"/>
      <c r="D411" s="184"/>
      <c r="E411" s="184"/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  <c r="Y411" s="184"/>
      <c r="Z411" s="184"/>
      <c r="AA411" s="184"/>
      <c r="AB411" s="184"/>
      <c r="AC411" s="184"/>
      <c r="AD411" s="189"/>
    </row>
    <row r="412" spans="1:30" ht="14.25">
      <c r="A412" s="196"/>
      <c r="B412" s="184"/>
      <c r="C412" s="184"/>
      <c r="D412" s="184"/>
      <c r="E412" s="184"/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  <c r="Y412" s="184"/>
      <c r="Z412" s="184"/>
      <c r="AA412" s="184"/>
      <c r="AB412" s="184"/>
      <c r="AC412" s="184"/>
      <c r="AD412" s="189"/>
    </row>
    <row r="413" spans="1:30" ht="14.25">
      <c r="A413" s="196"/>
      <c r="B413" s="184"/>
      <c r="C413" s="184"/>
      <c r="D413" s="184"/>
      <c r="E413" s="184"/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  <c r="Y413" s="184"/>
      <c r="Z413" s="184"/>
      <c r="AA413" s="184"/>
      <c r="AB413" s="184"/>
      <c r="AC413" s="184"/>
      <c r="AD413" s="189"/>
    </row>
    <row r="414" spans="1:30" ht="14.25">
      <c r="A414" s="196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  <c r="Y414" s="184"/>
      <c r="Z414" s="184"/>
      <c r="AA414" s="184"/>
      <c r="AB414" s="184"/>
      <c r="AC414" s="184"/>
      <c r="AD414" s="189"/>
    </row>
    <row r="415" spans="1:30" ht="14.25">
      <c r="A415" s="196"/>
      <c r="B415" s="184"/>
      <c r="C415" s="184"/>
      <c r="D415" s="184"/>
      <c r="E415" s="184"/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  <c r="Y415" s="184"/>
      <c r="Z415" s="184"/>
      <c r="AA415" s="184"/>
      <c r="AB415" s="184"/>
      <c r="AC415" s="184"/>
      <c r="AD415" s="189"/>
    </row>
    <row r="416" spans="1:30" ht="14.25">
      <c r="A416" s="196"/>
      <c r="B416" s="184"/>
      <c r="C416" s="184"/>
      <c r="D416" s="184"/>
      <c r="E416" s="184"/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  <c r="Y416" s="184"/>
      <c r="Z416" s="184"/>
      <c r="AA416" s="184"/>
      <c r="AB416" s="184"/>
      <c r="AC416" s="184"/>
      <c r="AD416" s="189"/>
    </row>
    <row r="417" spans="1:30" ht="14.25">
      <c r="A417" s="196"/>
      <c r="B417" s="184"/>
      <c r="C417" s="184"/>
      <c r="D417" s="184"/>
      <c r="E417" s="184"/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  <c r="Y417" s="184"/>
      <c r="Z417" s="184"/>
      <c r="AA417" s="184"/>
      <c r="AB417" s="184"/>
      <c r="AC417" s="184"/>
      <c r="AD417" s="189"/>
    </row>
    <row r="418" spans="1:30" ht="14.25">
      <c r="A418" s="196"/>
      <c r="B418" s="184"/>
      <c r="C418" s="184"/>
      <c r="D418" s="184"/>
      <c r="E418" s="184"/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  <c r="Y418" s="184"/>
      <c r="Z418" s="184"/>
      <c r="AA418" s="184"/>
      <c r="AB418" s="184"/>
      <c r="AC418" s="184"/>
      <c r="AD418" s="189"/>
    </row>
    <row r="419" spans="1:30" ht="14.25">
      <c r="A419" s="196"/>
      <c r="B419" s="184"/>
      <c r="C419" s="184"/>
      <c r="D419" s="184"/>
      <c r="E419" s="184"/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9"/>
    </row>
    <row r="420" spans="1:30" ht="14.25">
      <c r="A420" s="196"/>
      <c r="B420" s="184"/>
      <c r="C420" s="184"/>
      <c r="D420" s="184"/>
      <c r="E420" s="184"/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9"/>
    </row>
    <row r="421" spans="1:30" ht="14.25">
      <c r="A421" s="196"/>
      <c r="B421" s="184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9"/>
    </row>
    <row r="422" spans="1:30" ht="14.25">
      <c r="A422" s="196"/>
      <c r="B422" s="184"/>
      <c r="C422" s="184"/>
      <c r="D422" s="184"/>
      <c r="E422" s="184"/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  <c r="Y422" s="184"/>
      <c r="Z422" s="184"/>
      <c r="AA422" s="184"/>
      <c r="AB422" s="184"/>
      <c r="AC422" s="184"/>
      <c r="AD422" s="189"/>
    </row>
    <row r="423" spans="1:30" ht="14.25">
      <c r="A423" s="196"/>
      <c r="B423" s="184"/>
      <c r="C423" s="184"/>
      <c r="D423" s="184"/>
      <c r="E423" s="184"/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  <c r="Y423" s="184"/>
      <c r="Z423" s="184"/>
      <c r="AA423" s="184"/>
      <c r="AB423" s="184"/>
      <c r="AC423" s="184"/>
      <c r="AD423" s="189"/>
    </row>
    <row r="424" spans="1:30" ht="14.25">
      <c r="A424" s="196"/>
      <c r="B424" s="184"/>
      <c r="C424" s="184"/>
      <c r="D424" s="184"/>
      <c r="E424" s="184"/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  <c r="Y424" s="184"/>
      <c r="Z424" s="184"/>
      <c r="AA424" s="184"/>
      <c r="AB424" s="184"/>
      <c r="AC424" s="184"/>
      <c r="AD424" s="189"/>
    </row>
    <row r="425" spans="1:30" ht="14.25">
      <c r="A425" s="196"/>
      <c r="B425" s="184"/>
      <c r="C425" s="184"/>
      <c r="D425" s="184"/>
      <c r="E425" s="184"/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  <c r="Y425" s="184"/>
      <c r="Z425" s="184"/>
      <c r="AA425" s="184"/>
      <c r="AB425" s="184"/>
      <c r="AC425" s="184"/>
      <c r="AD425" s="189"/>
    </row>
    <row r="426" spans="1:30" ht="14.25">
      <c r="A426" s="196"/>
      <c r="B426" s="184"/>
      <c r="C426" s="184"/>
      <c r="D426" s="184"/>
      <c r="E426" s="184"/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  <c r="Y426" s="184"/>
      <c r="Z426" s="184"/>
      <c r="AA426" s="184"/>
      <c r="AB426" s="184"/>
      <c r="AC426" s="184"/>
      <c r="AD426" s="189"/>
    </row>
    <row r="427" spans="1:30" ht="14.25">
      <c r="A427" s="196"/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  <c r="Y427" s="184"/>
      <c r="Z427" s="184"/>
      <c r="AA427" s="184"/>
      <c r="AB427" s="184"/>
      <c r="AC427" s="184"/>
      <c r="AD427" s="189"/>
    </row>
    <row r="428" spans="1:30" ht="14.25">
      <c r="A428" s="196"/>
      <c r="B428" s="184"/>
      <c r="C428" s="184"/>
      <c r="D428" s="184"/>
      <c r="E428" s="184"/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9"/>
    </row>
    <row r="429" spans="1:30" ht="14.25">
      <c r="A429" s="196"/>
      <c r="B429" s="184"/>
      <c r="C429" s="184"/>
      <c r="D429" s="184"/>
      <c r="E429" s="184"/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  <c r="Y429" s="184"/>
      <c r="Z429" s="184"/>
      <c r="AA429" s="184"/>
      <c r="AB429" s="184"/>
      <c r="AC429" s="184"/>
      <c r="AD429" s="189"/>
    </row>
    <row r="430" spans="1:30" ht="14.25">
      <c r="A430" s="196"/>
      <c r="B430" s="184"/>
      <c r="C430" s="184"/>
      <c r="D430" s="184"/>
      <c r="E430" s="184"/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  <c r="Y430" s="184"/>
      <c r="Z430" s="184"/>
      <c r="AA430" s="184"/>
      <c r="AB430" s="184"/>
      <c r="AC430" s="184"/>
      <c r="AD430" s="189"/>
    </row>
    <row r="431" spans="1:30" ht="14.25">
      <c r="A431" s="196"/>
      <c r="B431" s="184"/>
      <c r="C431" s="184"/>
      <c r="D431" s="184"/>
      <c r="E431" s="184"/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  <c r="Y431" s="184"/>
      <c r="Z431" s="184"/>
      <c r="AA431" s="184"/>
      <c r="AB431" s="184"/>
      <c r="AC431" s="184"/>
      <c r="AD431" s="189"/>
    </row>
    <row r="432" spans="1:30" ht="14.25">
      <c r="A432" s="196"/>
      <c r="B432" s="184"/>
      <c r="C432" s="184"/>
      <c r="D432" s="184"/>
      <c r="E432" s="184"/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  <c r="Y432" s="184"/>
      <c r="Z432" s="184"/>
      <c r="AA432" s="184"/>
      <c r="AB432" s="184"/>
      <c r="AC432" s="184"/>
      <c r="AD432" s="189"/>
    </row>
    <row r="433" spans="1:30" ht="14.25">
      <c r="A433" s="196"/>
      <c r="B433" s="184"/>
      <c r="C433" s="184"/>
      <c r="D433" s="184"/>
      <c r="E433" s="184"/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  <c r="Y433" s="184"/>
      <c r="Z433" s="184"/>
      <c r="AA433" s="184"/>
      <c r="AB433" s="184"/>
      <c r="AC433" s="184"/>
      <c r="AD433" s="189"/>
    </row>
    <row r="434" spans="1:30" ht="14.25">
      <c r="A434" s="196"/>
      <c r="B434" s="184"/>
      <c r="C434" s="184"/>
      <c r="D434" s="184"/>
      <c r="E434" s="184"/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  <c r="Y434" s="184"/>
      <c r="Z434" s="184"/>
      <c r="AA434" s="184"/>
      <c r="AB434" s="184"/>
      <c r="AC434" s="184"/>
      <c r="AD434" s="189"/>
    </row>
    <row r="435" spans="1:30" ht="14.25">
      <c r="A435" s="196"/>
      <c r="B435" s="184"/>
      <c r="C435" s="184"/>
      <c r="D435" s="184"/>
      <c r="E435" s="184"/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  <c r="Y435" s="184"/>
      <c r="Z435" s="184"/>
      <c r="AA435" s="184"/>
      <c r="AB435" s="184"/>
      <c r="AC435" s="184"/>
      <c r="AD435" s="189"/>
    </row>
    <row r="436" spans="1:30" ht="14.25">
      <c r="A436" s="196"/>
      <c r="B436" s="184"/>
      <c r="C436" s="184"/>
      <c r="D436" s="184"/>
      <c r="E436" s="184"/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  <c r="Y436" s="184"/>
      <c r="Z436" s="184"/>
      <c r="AA436" s="184"/>
      <c r="AB436" s="184"/>
      <c r="AC436" s="184"/>
      <c r="AD436" s="189"/>
    </row>
    <row r="437" spans="1:30" ht="14.25">
      <c r="A437" s="196"/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  <c r="Y437" s="184"/>
      <c r="Z437" s="184"/>
      <c r="AA437" s="184"/>
      <c r="AB437" s="184"/>
      <c r="AC437" s="184"/>
      <c r="AD437" s="189"/>
    </row>
    <row r="438" spans="1:30" ht="14.25">
      <c r="A438" s="196"/>
      <c r="B438" s="184"/>
      <c r="C438" s="184"/>
      <c r="D438" s="184"/>
      <c r="E438" s="184"/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  <c r="Y438" s="184"/>
      <c r="Z438" s="184"/>
      <c r="AA438" s="184"/>
      <c r="AB438" s="184"/>
      <c r="AC438" s="184"/>
      <c r="AD438" s="189"/>
    </row>
    <row r="439" spans="1:30" ht="14.25">
      <c r="A439" s="196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  <c r="Y439" s="184"/>
      <c r="Z439" s="184"/>
      <c r="AA439" s="184"/>
      <c r="AB439" s="184"/>
      <c r="AC439" s="184"/>
      <c r="AD439" s="189"/>
    </row>
    <row r="440" spans="1:30" ht="14.25">
      <c r="A440" s="196"/>
      <c r="B440" s="184"/>
      <c r="C440" s="184"/>
      <c r="D440" s="184"/>
      <c r="E440" s="184"/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  <c r="Y440" s="184"/>
      <c r="Z440" s="184"/>
      <c r="AA440" s="184"/>
      <c r="AB440" s="184"/>
      <c r="AC440" s="184"/>
      <c r="AD440" s="189"/>
    </row>
    <row r="441" spans="1:30" ht="14.25">
      <c r="A441" s="196"/>
      <c r="B441" s="184"/>
      <c r="C441" s="184"/>
      <c r="D441" s="184"/>
      <c r="E441" s="184"/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  <c r="Y441" s="184"/>
      <c r="Z441" s="184"/>
      <c r="AA441" s="184"/>
      <c r="AB441" s="184"/>
      <c r="AC441" s="184"/>
      <c r="AD441" s="189"/>
    </row>
    <row r="442" spans="1:30" ht="14.25">
      <c r="A442" s="196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  <c r="Y442" s="184"/>
      <c r="Z442" s="184"/>
      <c r="AA442" s="184"/>
      <c r="AB442" s="184"/>
      <c r="AC442" s="184"/>
      <c r="AD442" s="189"/>
    </row>
    <row r="443" spans="1:30" ht="14.25">
      <c r="A443" s="196"/>
      <c r="B443" s="184"/>
      <c r="C443" s="184"/>
      <c r="D443" s="184"/>
      <c r="E443" s="184"/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  <c r="Y443" s="184"/>
      <c r="Z443" s="184"/>
      <c r="AA443" s="184"/>
      <c r="AB443" s="184"/>
      <c r="AC443" s="184"/>
      <c r="AD443" s="189"/>
    </row>
    <row r="444" spans="1:30" ht="14.25">
      <c r="A444" s="196"/>
      <c r="B444" s="184"/>
      <c r="C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  <c r="Y444" s="184"/>
      <c r="Z444" s="184"/>
      <c r="AA444" s="184"/>
      <c r="AB444" s="184"/>
      <c r="AC444" s="184"/>
      <c r="AD444" s="189"/>
    </row>
    <row r="445" spans="1:30" ht="14.25">
      <c r="A445" s="196"/>
      <c r="B445" s="184"/>
      <c r="C445" s="184"/>
      <c r="D445" s="184"/>
      <c r="E445" s="184"/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  <c r="Y445" s="184"/>
      <c r="Z445" s="184"/>
      <c r="AA445" s="184"/>
      <c r="AB445" s="184"/>
      <c r="AC445" s="184"/>
      <c r="AD445" s="189"/>
    </row>
    <row r="446" spans="1:30" ht="14.25">
      <c r="A446" s="196"/>
      <c r="B446" s="184"/>
      <c r="C446" s="184"/>
      <c r="D446" s="184"/>
      <c r="E446" s="184"/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9"/>
    </row>
    <row r="447" spans="1:30" ht="14.25">
      <c r="A447" s="196"/>
      <c r="B447" s="184"/>
      <c r="C447" s="184"/>
      <c r="D447" s="184"/>
      <c r="E447" s="184"/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  <c r="Y447" s="184"/>
      <c r="Z447" s="184"/>
      <c r="AA447" s="184"/>
      <c r="AB447" s="184"/>
      <c r="AC447" s="184"/>
      <c r="AD447" s="189"/>
    </row>
    <row r="448" spans="1:30" ht="14.25">
      <c r="A448" s="196"/>
      <c r="B448" s="184"/>
      <c r="C448" s="184"/>
      <c r="D448" s="184"/>
      <c r="E448" s="184"/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  <c r="Y448" s="184"/>
      <c r="Z448" s="184"/>
      <c r="AA448" s="184"/>
      <c r="AB448" s="184"/>
      <c r="AC448" s="184"/>
      <c r="AD448" s="189"/>
    </row>
    <row r="449" spans="1:30" ht="14.25">
      <c r="A449" s="196"/>
      <c r="B449" s="184"/>
      <c r="C449" s="184"/>
      <c r="D449" s="184"/>
      <c r="E449" s="184"/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  <c r="Y449" s="184"/>
      <c r="Z449" s="184"/>
      <c r="AA449" s="184"/>
      <c r="AB449" s="184"/>
      <c r="AC449" s="184"/>
      <c r="AD449" s="189"/>
    </row>
    <row r="450" spans="1:30" ht="14.25">
      <c r="A450" s="196"/>
      <c r="B450" s="184"/>
      <c r="C450" s="184"/>
      <c r="D450" s="184"/>
      <c r="E450" s="184"/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  <c r="Y450" s="184"/>
      <c r="Z450" s="184"/>
      <c r="AA450" s="184"/>
      <c r="AB450" s="184"/>
      <c r="AC450" s="184"/>
      <c r="AD450" s="189"/>
    </row>
    <row r="451" spans="1:30" ht="14.25">
      <c r="A451" s="196"/>
      <c r="B451" s="184"/>
      <c r="C451" s="184"/>
      <c r="D451" s="184"/>
      <c r="E451" s="184"/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  <c r="Y451" s="184"/>
      <c r="Z451" s="184"/>
      <c r="AA451" s="184"/>
      <c r="AB451" s="184"/>
      <c r="AC451" s="184"/>
      <c r="AD451" s="189"/>
    </row>
    <row r="452" spans="1:30" ht="14.25">
      <c r="A452" s="196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  <c r="Y452" s="184"/>
      <c r="Z452" s="184"/>
      <c r="AA452" s="184"/>
      <c r="AB452" s="184"/>
      <c r="AC452" s="184"/>
      <c r="AD452" s="189"/>
    </row>
    <row r="453" spans="1:30" ht="14.25">
      <c r="A453" s="196"/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  <c r="Y453" s="184"/>
      <c r="Z453" s="184"/>
      <c r="AA453" s="184"/>
      <c r="AB453" s="184"/>
      <c r="AC453" s="184"/>
      <c r="AD453" s="189"/>
    </row>
    <row r="454" spans="1:30" ht="14.25">
      <c r="A454" s="196"/>
      <c r="B454" s="184"/>
      <c r="C454" s="184"/>
      <c r="D454" s="184"/>
      <c r="E454" s="184"/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  <c r="Y454" s="184"/>
      <c r="Z454" s="184"/>
      <c r="AA454" s="184"/>
      <c r="AB454" s="184"/>
      <c r="AC454" s="184"/>
      <c r="AD454" s="189"/>
    </row>
    <row r="455" spans="1:30" ht="14.25">
      <c r="A455" s="196"/>
      <c r="B455" s="184"/>
      <c r="C455" s="184"/>
      <c r="D455" s="184"/>
      <c r="E455" s="184"/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  <c r="Y455" s="184"/>
      <c r="Z455" s="184"/>
      <c r="AA455" s="184"/>
      <c r="AB455" s="184"/>
      <c r="AC455" s="184"/>
      <c r="AD455" s="189"/>
    </row>
    <row r="456" spans="1:30" ht="14.25">
      <c r="A456" s="196"/>
      <c r="B456" s="184"/>
      <c r="C456" s="184"/>
      <c r="D456" s="184"/>
      <c r="E456" s="184"/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  <c r="Y456" s="184"/>
      <c r="Z456" s="184"/>
      <c r="AA456" s="184"/>
      <c r="AB456" s="184"/>
      <c r="AC456" s="184"/>
      <c r="AD456" s="189"/>
    </row>
    <row r="457" spans="1:30" ht="14.25">
      <c r="A457" s="196"/>
      <c r="B457" s="184"/>
      <c r="C457" s="184"/>
      <c r="D457" s="184"/>
      <c r="E457" s="184"/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  <c r="Y457" s="184"/>
      <c r="Z457" s="184"/>
      <c r="AA457" s="184"/>
      <c r="AB457" s="184"/>
      <c r="AC457" s="184"/>
      <c r="AD457" s="189"/>
    </row>
    <row r="458" spans="1:30" ht="14.25">
      <c r="A458" s="196"/>
      <c r="B458" s="184"/>
      <c r="C458" s="184"/>
      <c r="D458" s="184"/>
      <c r="E458" s="184"/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  <c r="Y458" s="184"/>
      <c r="Z458" s="184"/>
      <c r="AA458" s="184"/>
      <c r="AB458" s="184"/>
      <c r="AC458" s="184"/>
      <c r="AD458" s="189"/>
    </row>
    <row r="459" spans="1:30" ht="14.25">
      <c r="A459" s="196"/>
      <c r="B459" s="184"/>
      <c r="C459" s="184"/>
      <c r="D459" s="184"/>
      <c r="E459" s="184"/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  <c r="Y459" s="184"/>
      <c r="Z459" s="184"/>
      <c r="AA459" s="184"/>
      <c r="AB459" s="184"/>
      <c r="AC459" s="184"/>
      <c r="AD459" s="189"/>
    </row>
    <row r="460" spans="1:30" ht="14.25">
      <c r="A460" s="196"/>
      <c r="B460" s="184"/>
      <c r="C460" s="184"/>
      <c r="D460" s="184"/>
      <c r="E460" s="184"/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  <c r="Y460" s="184"/>
      <c r="Z460" s="184"/>
      <c r="AA460" s="184"/>
      <c r="AB460" s="184"/>
      <c r="AC460" s="184"/>
      <c r="AD460" s="189"/>
    </row>
    <row r="461" spans="1:30" ht="14.25">
      <c r="A461" s="196"/>
      <c r="B461" s="184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  <c r="Z461" s="184"/>
      <c r="AA461" s="184"/>
      <c r="AB461" s="184"/>
      <c r="AC461" s="184"/>
      <c r="AD461" s="189"/>
    </row>
    <row r="462" spans="1:30" ht="14.25">
      <c r="A462" s="196"/>
      <c r="B462" s="184"/>
      <c r="C462" s="184"/>
      <c r="D462" s="184"/>
      <c r="E462" s="184"/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  <c r="Y462" s="184"/>
      <c r="Z462" s="184"/>
      <c r="AA462" s="184"/>
      <c r="AB462" s="184"/>
      <c r="AC462" s="184"/>
      <c r="AD462" s="189"/>
    </row>
    <row r="463" spans="1:30" ht="14.25">
      <c r="A463" s="196"/>
      <c r="B463" s="184"/>
      <c r="C463" s="184"/>
      <c r="D463" s="184"/>
      <c r="E463" s="184"/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  <c r="Y463" s="184"/>
      <c r="Z463" s="184"/>
      <c r="AA463" s="184"/>
      <c r="AB463" s="184"/>
      <c r="AC463" s="184"/>
      <c r="AD463" s="189"/>
    </row>
    <row r="464" spans="1:30" ht="14.25">
      <c r="A464" s="196"/>
      <c r="B464" s="184"/>
      <c r="C464" s="184"/>
      <c r="D464" s="184"/>
      <c r="E464" s="184"/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9"/>
    </row>
    <row r="465" spans="1:30" ht="14.25">
      <c r="A465" s="196"/>
      <c r="B465" s="184"/>
      <c r="C465" s="184"/>
      <c r="D465" s="184"/>
      <c r="E465" s="184"/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  <c r="Y465" s="184"/>
      <c r="Z465" s="184"/>
      <c r="AA465" s="184"/>
      <c r="AB465" s="184"/>
      <c r="AC465" s="184"/>
      <c r="AD465" s="189"/>
    </row>
    <row r="466" spans="1:30" ht="14.25">
      <c r="A466" s="196"/>
      <c r="B466" s="184"/>
      <c r="C466" s="184"/>
      <c r="D466" s="184"/>
      <c r="E466" s="184"/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  <c r="Y466" s="184"/>
      <c r="Z466" s="184"/>
      <c r="AA466" s="184"/>
      <c r="AB466" s="184"/>
      <c r="AC466" s="184"/>
      <c r="AD466" s="189"/>
    </row>
    <row r="467" spans="1:30" ht="14.25">
      <c r="A467" s="196"/>
      <c r="B467" s="184"/>
      <c r="C467" s="184"/>
      <c r="D467" s="184"/>
      <c r="E467" s="184"/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  <c r="Y467" s="184"/>
      <c r="Z467" s="184"/>
      <c r="AA467" s="184"/>
      <c r="AB467" s="184"/>
      <c r="AC467" s="184"/>
      <c r="AD467" s="189"/>
    </row>
    <row r="468" spans="1:30" ht="14.25">
      <c r="A468" s="196"/>
      <c r="B468" s="184"/>
      <c r="C468" s="184"/>
      <c r="D468" s="184"/>
      <c r="E468" s="184"/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  <c r="Y468" s="184"/>
      <c r="Z468" s="184"/>
      <c r="AA468" s="184"/>
      <c r="AB468" s="184"/>
      <c r="AC468" s="184"/>
      <c r="AD468" s="189"/>
    </row>
    <row r="469" spans="1:30" ht="14.25">
      <c r="A469" s="196"/>
      <c r="B469" s="184"/>
      <c r="C469" s="184"/>
      <c r="D469" s="184"/>
      <c r="E469" s="184"/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  <c r="Y469" s="184"/>
      <c r="Z469" s="184"/>
      <c r="AA469" s="184"/>
      <c r="AB469" s="184"/>
      <c r="AC469" s="184"/>
      <c r="AD469" s="189"/>
    </row>
    <row r="470" spans="1:30" ht="14.25">
      <c r="A470" s="196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  <c r="Y470" s="184"/>
      <c r="Z470" s="184"/>
      <c r="AA470" s="184"/>
      <c r="AB470" s="184"/>
      <c r="AC470" s="184"/>
      <c r="AD470" s="189"/>
    </row>
    <row r="471" spans="1:30" ht="14.25">
      <c r="A471" s="196"/>
      <c r="B471" s="184"/>
      <c r="C471" s="184"/>
      <c r="D471" s="184"/>
      <c r="E471" s="184"/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  <c r="Y471" s="184"/>
      <c r="Z471" s="184"/>
      <c r="AA471" s="184"/>
      <c r="AB471" s="184"/>
      <c r="AC471" s="184"/>
      <c r="AD471" s="189"/>
    </row>
    <row r="472" spans="1:30" ht="14.25">
      <c r="A472" s="196"/>
      <c r="B472" s="184"/>
      <c r="C472" s="184"/>
      <c r="D472" s="184"/>
      <c r="E472" s="184"/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  <c r="Y472" s="184"/>
      <c r="Z472" s="184"/>
      <c r="AA472" s="184"/>
      <c r="AB472" s="184"/>
      <c r="AC472" s="184"/>
      <c r="AD472" s="189"/>
    </row>
    <row r="473" spans="1:30" ht="14.25">
      <c r="A473" s="196"/>
      <c r="B473" s="184"/>
      <c r="C473" s="184"/>
      <c r="D473" s="184"/>
      <c r="E473" s="184"/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  <c r="Y473" s="184"/>
      <c r="Z473" s="184"/>
      <c r="AA473" s="184"/>
      <c r="AB473" s="184"/>
      <c r="AC473" s="184"/>
      <c r="AD473" s="189"/>
    </row>
    <row r="474" spans="1:30" ht="14.25">
      <c r="A474" s="196"/>
      <c r="B474" s="184"/>
      <c r="C474" s="184"/>
      <c r="D474" s="184"/>
      <c r="E474" s="184"/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  <c r="Y474" s="184"/>
      <c r="Z474" s="184"/>
      <c r="AA474" s="184"/>
      <c r="AB474" s="184"/>
      <c r="AC474" s="184"/>
      <c r="AD474" s="189"/>
    </row>
    <row r="475" spans="1:30" ht="14.25">
      <c r="A475" s="196"/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  <c r="Y475" s="184"/>
      <c r="Z475" s="184"/>
      <c r="AA475" s="184"/>
      <c r="AB475" s="184"/>
      <c r="AC475" s="184"/>
      <c r="AD475" s="189"/>
    </row>
    <row r="476" spans="1:30" ht="14.25">
      <c r="A476" s="196"/>
      <c r="B476" s="184"/>
      <c r="C476" s="184"/>
      <c r="D476" s="184"/>
      <c r="E476" s="184"/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  <c r="Y476" s="184"/>
      <c r="Z476" s="184"/>
      <c r="AA476" s="184"/>
      <c r="AB476" s="184"/>
      <c r="AC476" s="184"/>
      <c r="AD476" s="189"/>
    </row>
    <row r="477" spans="1:30" ht="14.25">
      <c r="A477" s="196"/>
      <c r="B477" s="184"/>
      <c r="C477" s="184"/>
      <c r="D477" s="184"/>
      <c r="E477" s="184"/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  <c r="Y477" s="184"/>
      <c r="Z477" s="184"/>
      <c r="AA477" s="184"/>
      <c r="AB477" s="184"/>
      <c r="AC477" s="184"/>
      <c r="AD477" s="189"/>
    </row>
    <row r="478" spans="1:30" ht="14.25">
      <c r="A478" s="196"/>
      <c r="B478" s="184"/>
      <c r="C478" s="184"/>
      <c r="D478" s="184"/>
      <c r="E478" s="184"/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  <c r="Y478" s="184"/>
      <c r="Z478" s="184"/>
      <c r="AA478" s="184"/>
      <c r="AB478" s="184"/>
      <c r="AC478" s="184"/>
      <c r="AD478" s="189"/>
    </row>
    <row r="479" spans="1:30" ht="14.25">
      <c r="A479" s="196"/>
      <c r="B479" s="184"/>
      <c r="C479" s="184"/>
      <c r="D479" s="184"/>
      <c r="E479" s="184"/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  <c r="Y479" s="184"/>
      <c r="Z479" s="184"/>
      <c r="AA479" s="184"/>
      <c r="AB479" s="184"/>
      <c r="AC479" s="184"/>
      <c r="AD479" s="189"/>
    </row>
    <row r="480" spans="1:30" ht="14.25">
      <c r="A480" s="196"/>
      <c r="B480" s="184"/>
      <c r="C480" s="184"/>
      <c r="D480" s="184"/>
      <c r="E480" s="184"/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  <c r="Y480" s="184"/>
      <c r="Z480" s="184"/>
      <c r="AA480" s="184"/>
      <c r="AB480" s="184"/>
      <c r="AC480" s="184"/>
      <c r="AD480" s="189"/>
    </row>
    <row r="481" spans="1:30" ht="14.25">
      <c r="A481" s="196"/>
      <c r="B481" s="184"/>
      <c r="C481" s="184"/>
      <c r="D481" s="184"/>
      <c r="E481" s="184"/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  <c r="Y481" s="184"/>
      <c r="Z481" s="184"/>
      <c r="AA481" s="184"/>
      <c r="AB481" s="184"/>
      <c r="AC481" s="184"/>
      <c r="AD481" s="189"/>
    </row>
    <row r="482" spans="1:30" ht="14.25">
      <c r="A482" s="196"/>
      <c r="B482" s="184"/>
      <c r="C482" s="184"/>
      <c r="D482" s="184"/>
      <c r="E482" s="184"/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9"/>
    </row>
    <row r="483" spans="1:30" ht="14.25">
      <c r="A483" s="196"/>
      <c r="B483" s="184"/>
      <c r="C483" s="184"/>
      <c r="D483" s="184"/>
      <c r="E483" s="184"/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  <c r="Y483" s="184"/>
      <c r="Z483" s="184"/>
      <c r="AA483" s="184"/>
      <c r="AB483" s="184"/>
      <c r="AC483" s="184"/>
      <c r="AD483" s="189"/>
    </row>
    <row r="484" spans="1:30" ht="14.25">
      <c r="A484" s="196"/>
      <c r="B484" s="184"/>
      <c r="C484" s="184"/>
      <c r="D484" s="184"/>
      <c r="E484" s="184"/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  <c r="Y484" s="184"/>
      <c r="Z484" s="184"/>
      <c r="AA484" s="184"/>
      <c r="AB484" s="184"/>
      <c r="AC484" s="184"/>
      <c r="AD484" s="189"/>
    </row>
    <row r="485" spans="1:30" ht="14.25">
      <c r="A485" s="196"/>
      <c r="B485" s="184"/>
      <c r="C485" s="184"/>
      <c r="D485" s="184"/>
      <c r="E485" s="184"/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  <c r="Y485" s="184"/>
      <c r="Z485" s="184"/>
      <c r="AA485" s="184"/>
      <c r="AB485" s="184"/>
      <c r="AC485" s="184"/>
      <c r="AD485" s="189"/>
    </row>
    <row r="486" spans="1:30" ht="14.25">
      <c r="A486" s="196"/>
      <c r="B486" s="184"/>
      <c r="C486" s="184"/>
      <c r="D486" s="184"/>
      <c r="E486" s="184"/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  <c r="Y486" s="184"/>
      <c r="Z486" s="184"/>
      <c r="AA486" s="184"/>
      <c r="AB486" s="184"/>
      <c r="AC486" s="184"/>
      <c r="AD486" s="189"/>
    </row>
    <row r="487" spans="1:30" ht="14.25">
      <c r="A487" s="196"/>
      <c r="B487" s="184"/>
      <c r="C487" s="184"/>
      <c r="D487" s="184"/>
      <c r="E487" s="184"/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  <c r="Y487" s="184"/>
      <c r="Z487" s="184"/>
      <c r="AA487" s="184"/>
      <c r="AB487" s="184"/>
      <c r="AC487" s="184"/>
      <c r="AD487" s="189"/>
    </row>
    <row r="488" spans="1:30" ht="14.25">
      <c r="A488" s="196"/>
      <c r="B488" s="184"/>
      <c r="C488" s="184"/>
      <c r="D488" s="184"/>
      <c r="E488" s="184"/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  <c r="Y488" s="184"/>
      <c r="Z488" s="184"/>
      <c r="AA488" s="184"/>
      <c r="AB488" s="184"/>
      <c r="AC488" s="184"/>
      <c r="AD488" s="189"/>
    </row>
    <row r="489" spans="1:30" ht="14.25">
      <c r="A489" s="196"/>
      <c r="B489" s="184"/>
      <c r="C489" s="184"/>
      <c r="D489" s="184"/>
      <c r="E489" s="184"/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  <c r="Y489" s="184"/>
      <c r="Z489" s="184"/>
      <c r="AA489" s="184"/>
      <c r="AB489" s="184"/>
      <c r="AC489" s="184"/>
      <c r="AD489" s="189"/>
    </row>
    <row r="490" spans="1:30" ht="14.25">
      <c r="A490" s="196"/>
      <c r="B490" s="184"/>
      <c r="C490" s="184"/>
      <c r="D490" s="184"/>
      <c r="E490" s="184"/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  <c r="Y490" s="184"/>
      <c r="Z490" s="184"/>
      <c r="AA490" s="184"/>
      <c r="AB490" s="184"/>
      <c r="AC490" s="184"/>
      <c r="AD490" s="189"/>
    </row>
    <row r="491" spans="1:30" ht="14.25">
      <c r="A491" s="196"/>
      <c r="B491" s="184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9"/>
    </row>
    <row r="492" spans="1:30" ht="14.25">
      <c r="A492" s="196"/>
      <c r="B492" s="184"/>
      <c r="C492" s="184"/>
      <c r="D492" s="184"/>
      <c r="E492" s="184"/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  <c r="Y492" s="184"/>
      <c r="Z492" s="184"/>
      <c r="AA492" s="184"/>
      <c r="AB492" s="184"/>
      <c r="AC492" s="184"/>
      <c r="AD492" s="189"/>
    </row>
    <row r="493" spans="1:30" ht="14.25">
      <c r="A493" s="196"/>
      <c r="B493" s="184"/>
      <c r="C493" s="184"/>
      <c r="D493" s="184"/>
      <c r="E493" s="184"/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  <c r="Y493" s="184"/>
      <c r="Z493" s="184"/>
      <c r="AA493" s="184"/>
      <c r="AB493" s="184"/>
      <c r="AC493" s="184"/>
      <c r="AD493" s="189"/>
    </row>
    <row r="494" spans="1:30" ht="14.25">
      <c r="A494" s="196"/>
      <c r="B494" s="184"/>
      <c r="C494" s="184"/>
      <c r="D494" s="184"/>
      <c r="E494" s="184"/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  <c r="Y494" s="184"/>
      <c r="Z494" s="184"/>
      <c r="AA494" s="184"/>
      <c r="AB494" s="184"/>
      <c r="AC494" s="184"/>
      <c r="AD494" s="189"/>
    </row>
    <row r="495" spans="1:30" ht="14.25">
      <c r="A495" s="196"/>
      <c r="B495" s="184"/>
      <c r="C495" s="184"/>
      <c r="D495" s="184"/>
      <c r="E495" s="184"/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  <c r="Y495" s="184"/>
      <c r="Z495" s="184"/>
      <c r="AA495" s="184"/>
      <c r="AB495" s="184"/>
      <c r="AC495" s="184"/>
      <c r="AD495" s="189"/>
    </row>
    <row r="496" spans="1:30" ht="14.25">
      <c r="A496" s="196"/>
      <c r="B496" s="184"/>
      <c r="C496" s="184"/>
      <c r="D496" s="184"/>
      <c r="E496" s="184"/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  <c r="Y496" s="184"/>
      <c r="Z496" s="184"/>
      <c r="AA496" s="184"/>
      <c r="AB496" s="184"/>
      <c r="AC496" s="184"/>
      <c r="AD496" s="189"/>
    </row>
    <row r="497" spans="1:30" ht="14.25">
      <c r="A497" s="196"/>
      <c r="B497" s="184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  <c r="Z497" s="184"/>
      <c r="AA497" s="184"/>
      <c r="AB497" s="184"/>
      <c r="AC497" s="184"/>
      <c r="AD497" s="189"/>
    </row>
    <row r="498" spans="1:30" ht="14.25">
      <c r="A498" s="196"/>
      <c r="B498" s="184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  <c r="Z498" s="184"/>
      <c r="AA498" s="184"/>
      <c r="AB498" s="184"/>
      <c r="AC498" s="184"/>
      <c r="AD498" s="189"/>
    </row>
    <row r="499" spans="1:30" ht="14.25">
      <c r="A499" s="196"/>
      <c r="B499" s="184"/>
      <c r="C499" s="184"/>
      <c r="D499" s="184"/>
      <c r="E499" s="184"/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  <c r="Y499" s="184"/>
      <c r="Z499" s="184"/>
      <c r="AA499" s="184"/>
      <c r="AB499" s="184"/>
      <c r="AC499" s="184"/>
      <c r="AD499" s="189"/>
    </row>
    <row r="500" spans="1:30" ht="14.25">
      <c r="A500" s="196"/>
      <c r="B500" s="184"/>
      <c r="C500" s="184"/>
      <c r="D500" s="184"/>
      <c r="E500" s="184"/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9"/>
    </row>
    <row r="501" spans="1:30" ht="14.25">
      <c r="A501" s="196"/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  <c r="Y501" s="184"/>
      <c r="Z501" s="184"/>
      <c r="AA501" s="184"/>
      <c r="AB501" s="184"/>
      <c r="AC501" s="184"/>
      <c r="AD501" s="189"/>
    </row>
    <row r="502" spans="1:30" ht="14.25">
      <c r="A502" s="196"/>
      <c r="B502" s="184"/>
      <c r="C502" s="184"/>
      <c r="D502" s="184"/>
      <c r="E502" s="184"/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  <c r="Y502" s="184"/>
      <c r="Z502" s="184"/>
      <c r="AA502" s="184"/>
      <c r="AB502" s="184"/>
      <c r="AC502" s="184"/>
      <c r="AD502" s="189"/>
    </row>
    <row r="503" spans="1:30" ht="14.25">
      <c r="A503" s="196"/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Y503" s="184"/>
      <c r="Z503" s="184"/>
      <c r="AA503" s="184"/>
      <c r="AB503" s="184"/>
      <c r="AC503" s="184"/>
      <c r="AD503" s="189"/>
    </row>
    <row r="504" spans="1:30" ht="14.25">
      <c r="A504" s="196"/>
      <c r="B504" s="184"/>
      <c r="C504" s="184"/>
      <c r="D504" s="184"/>
      <c r="E504" s="184"/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  <c r="Y504" s="184"/>
      <c r="Z504" s="184"/>
      <c r="AA504" s="184"/>
      <c r="AB504" s="184"/>
      <c r="AC504" s="184"/>
      <c r="AD504" s="189"/>
    </row>
    <row r="505" spans="1:30" ht="14.25">
      <c r="A505" s="196"/>
      <c r="B505" s="184"/>
      <c r="C505" s="184"/>
      <c r="D505" s="184"/>
      <c r="E505" s="184"/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  <c r="Y505" s="184"/>
      <c r="Z505" s="184"/>
      <c r="AA505" s="184"/>
      <c r="AB505" s="184"/>
      <c r="AC505" s="184"/>
      <c r="AD505" s="189"/>
    </row>
    <row r="506" spans="1:30" ht="14.25">
      <c r="A506" s="196"/>
      <c r="B506" s="184"/>
      <c r="C506" s="184"/>
      <c r="D506" s="184"/>
      <c r="E506" s="184"/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  <c r="Y506" s="184"/>
      <c r="Z506" s="184"/>
      <c r="AA506" s="184"/>
      <c r="AB506" s="184"/>
      <c r="AC506" s="184"/>
      <c r="AD506" s="189"/>
    </row>
    <row r="507" spans="1:30" ht="14.25">
      <c r="A507" s="196"/>
      <c r="B507" s="184"/>
      <c r="C507" s="184"/>
      <c r="D507" s="184"/>
      <c r="E507" s="184"/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  <c r="Y507" s="184"/>
      <c r="Z507" s="184"/>
      <c r="AA507" s="184"/>
      <c r="AB507" s="184"/>
      <c r="AC507" s="184"/>
      <c r="AD507" s="189"/>
    </row>
    <row r="508" spans="1:30" ht="14.25">
      <c r="A508" s="196"/>
      <c r="B508" s="184"/>
      <c r="C508" s="184"/>
      <c r="D508" s="184"/>
      <c r="E508" s="184"/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  <c r="Y508" s="184"/>
      <c r="Z508" s="184"/>
      <c r="AA508" s="184"/>
      <c r="AB508" s="184"/>
      <c r="AC508" s="184"/>
      <c r="AD508" s="189"/>
    </row>
    <row r="509" spans="1:30" ht="14.25">
      <c r="A509" s="196"/>
      <c r="B509" s="184"/>
      <c r="C509" s="184"/>
      <c r="D509" s="184"/>
      <c r="E509" s="184"/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  <c r="Y509" s="184"/>
      <c r="Z509" s="184"/>
      <c r="AA509" s="184"/>
      <c r="AB509" s="184"/>
      <c r="AC509" s="184"/>
      <c r="AD509" s="189"/>
    </row>
    <row r="510" spans="1:30" ht="14.25">
      <c r="A510" s="196"/>
      <c r="B510" s="184"/>
      <c r="C510" s="184"/>
      <c r="D510" s="184"/>
      <c r="E510" s="184"/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9"/>
    </row>
    <row r="511" spans="1:30" ht="14.25">
      <c r="A511" s="196"/>
      <c r="B511" s="184"/>
      <c r="C511" s="184"/>
      <c r="D511" s="184"/>
      <c r="E511" s="184"/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9"/>
    </row>
    <row r="512" spans="1:30" ht="14.25">
      <c r="A512" s="196"/>
      <c r="B512" s="184"/>
      <c r="C512" s="184"/>
      <c r="D512" s="184"/>
      <c r="E512" s="184"/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9"/>
    </row>
    <row r="513" spans="1:30" ht="14.25">
      <c r="A513" s="196"/>
      <c r="B513" s="184"/>
      <c r="C513" s="184"/>
      <c r="D513" s="184"/>
      <c r="E513" s="184"/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9"/>
    </row>
    <row r="514" spans="1:30" ht="14.25">
      <c r="A514" s="196"/>
      <c r="B514" s="184"/>
      <c r="C514" s="184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9"/>
    </row>
    <row r="515" spans="1:30" ht="14.25">
      <c r="A515" s="196"/>
      <c r="B515" s="184"/>
      <c r="C515" s="184"/>
      <c r="D515" s="184"/>
      <c r="E515" s="184"/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9"/>
    </row>
    <row r="516" spans="1:30" ht="14.25">
      <c r="A516" s="196"/>
      <c r="B516" s="184"/>
      <c r="C516" s="184"/>
      <c r="D516" s="184"/>
      <c r="E516" s="184"/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9"/>
    </row>
    <row r="517" spans="1:30" ht="14.25">
      <c r="A517" s="196"/>
      <c r="B517" s="184"/>
      <c r="C517" s="184"/>
      <c r="D517" s="184"/>
      <c r="E517" s="184"/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9"/>
    </row>
    <row r="518" spans="1:30" ht="14.25">
      <c r="A518" s="196"/>
      <c r="B518" s="184"/>
      <c r="C518" s="184"/>
      <c r="D518" s="184"/>
      <c r="E518" s="184"/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9"/>
    </row>
    <row r="519" spans="1:30" ht="14.25">
      <c r="A519" s="196"/>
      <c r="B519" s="184"/>
      <c r="C519" s="184"/>
      <c r="D519" s="184"/>
      <c r="E519" s="184"/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  <c r="Y519" s="184"/>
      <c r="Z519" s="184"/>
      <c r="AA519" s="184"/>
      <c r="AB519" s="184"/>
      <c r="AC519" s="184"/>
      <c r="AD519" s="189"/>
    </row>
    <row r="520" spans="1:30" ht="14.25">
      <c r="A520" s="196"/>
      <c r="B520" s="184"/>
      <c r="C520" s="184"/>
      <c r="D520" s="184"/>
      <c r="E520" s="184"/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  <c r="Y520" s="184"/>
      <c r="Z520" s="184"/>
      <c r="AA520" s="184"/>
      <c r="AB520" s="184"/>
      <c r="AC520" s="184"/>
      <c r="AD520" s="189"/>
    </row>
    <row r="521" spans="1:30" ht="14.25">
      <c r="A521" s="196"/>
      <c r="B521" s="184"/>
      <c r="C521" s="184"/>
      <c r="D521" s="184"/>
      <c r="E521" s="184"/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  <c r="Y521" s="184"/>
      <c r="Z521" s="184"/>
      <c r="AA521" s="184"/>
      <c r="AB521" s="184"/>
      <c r="AC521" s="184"/>
      <c r="AD521" s="189"/>
    </row>
    <row r="522" spans="1:30" ht="14.25">
      <c r="A522" s="196"/>
      <c r="B522" s="184"/>
      <c r="C522" s="184"/>
      <c r="D522" s="184"/>
      <c r="E522" s="184"/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  <c r="Y522" s="184"/>
      <c r="Z522" s="184"/>
      <c r="AA522" s="184"/>
      <c r="AB522" s="184"/>
      <c r="AC522" s="184"/>
      <c r="AD522" s="189"/>
    </row>
    <row r="523" spans="1:30" ht="14.25">
      <c r="A523" s="196"/>
      <c r="B523" s="184"/>
      <c r="C523" s="184"/>
      <c r="D523" s="184"/>
      <c r="E523" s="184"/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  <c r="Y523" s="184"/>
      <c r="Z523" s="184"/>
      <c r="AA523" s="184"/>
      <c r="AB523" s="184"/>
      <c r="AC523" s="184"/>
      <c r="AD523" s="189"/>
    </row>
    <row r="524" spans="1:30" ht="14.25">
      <c r="A524" s="196"/>
      <c r="B524" s="184"/>
      <c r="C524" s="184"/>
      <c r="D524" s="184"/>
      <c r="E524" s="184"/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  <c r="Y524" s="184"/>
      <c r="Z524" s="184"/>
      <c r="AA524" s="184"/>
      <c r="AB524" s="184"/>
      <c r="AC524" s="184"/>
      <c r="AD524" s="189"/>
    </row>
    <row r="525" spans="1:30" ht="14.25">
      <c r="A525" s="196"/>
      <c r="B525" s="184"/>
      <c r="C525" s="184"/>
      <c r="D525" s="184"/>
      <c r="E525" s="184"/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  <c r="Y525" s="184"/>
      <c r="Z525" s="184"/>
      <c r="AA525" s="184"/>
      <c r="AB525" s="184"/>
      <c r="AC525" s="184"/>
      <c r="AD525" s="189"/>
    </row>
    <row r="526" spans="1:30" ht="14.25">
      <c r="A526" s="196"/>
      <c r="B526" s="184"/>
      <c r="C526" s="184"/>
      <c r="D526" s="184"/>
      <c r="E526" s="184"/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  <c r="Y526" s="184"/>
      <c r="Z526" s="184"/>
      <c r="AA526" s="184"/>
      <c r="AB526" s="184"/>
      <c r="AC526" s="184"/>
      <c r="AD526" s="189"/>
    </row>
    <row r="527" spans="1:30" ht="14.25">
      <c r="A527" s="196"/>
      <c r="B527" s="184"/>
      <c r="C527" s="184"/>
      <c r="D527" s="184"/>
      <c r="E527" s="184"/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  <c r="Y527" s="184"/>
      <c r="Z527" s="184"/>
      <c r="AA527" s="184"/>
      <c r="AB527" s="184"/>
      <c r="AC527" s="184"/>
      <c r="AD527" s="189"/>
    </row>
    <row r="528" spans="1:30" ht="14.25">
      <c r="A528" s="196"/>
      <c r="B528" s="184"/>
      <c r="C528" s="184"/>
      <c r="D528" s="184"/>
      <c r="E528" s="184"/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9"/>
    </row>
    <row r="529" spans="1:30" ht="14.25">
      <c r="A529" s="196"/>
      <c r="B529" s="184"/>
      <c r="C529" s="184"/>
      <c r="D529" s="184"/>
      <c r="E529" s="184"/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9"/>
    </row>
    <row r="530" spans="1:30" ht="14.25">
      <c r="A530" s="196"/>
      <c r="B530" s="184"/>
      <c r="C530" s="184"/>
      <c r="D530" s="184"/>
      <c r="E530" s="184"/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9"/>
    </row>
    <row r="531" spans="1:30" ht="14.25">
      <c r="A531" s="196"/>
      <c r="B531" s="184"/>
      <c r="C531" s="184"/>
      <c r="D531" s="184"/>
      <c r="E531" s="184"/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9"/>
    </row>
    <row r="532" spans="1:30" ht="14.25">
      <c r="A532" s="196"/>
      <c r="B532" s="184"/>
      <c r="C532" s="184"/>
      <c r="D532" s="184"/>
      <c r="E532" s="184"/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9"/>
    </row>
    <row r="533" spans="1:30" ht="14.25">
      <c r="A533" s="196"/>
      <c r="B533" s="184"/>
      <c r="C533" s="184"/>
      <c r="D533" s="184"/>
      <c r="E533" s="184"/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9"/>
    </row>
    <row r="534" spans="1:30" ht="14.25">
      <c r="A534" s="196"/>
      <c r="B534" s="184"/>
      <c r="C534" s="184"/>
      <c r="D534" s="184"/>
      <c r="E534" s="184"/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9"/>
    </row>
    <row r="535" spans="1:30" ht="14.25">
      <c r="A535" s="196"/>
      <c r="B535" s="184"/>
      <c r="C535" s="184"/>
      <c r="D535" s="184"/>
      <c r="E535" s="184"/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9"/>
    </row>
    <row r="536" spans="1:30" ht="14.25">
      <c r="A536" s="196"/>
      <c r="B536" s="184"/>
      <c r="C536" s="184"/>
      <c r="D536" s="184"/>
      <c r="E536" s="184"/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9"/>
    </row>
    <row r="537" spans="1:30" ht="14.25">
      <c r="A537" s="196"/>
      <c r="B537" s="184"/>
      <c r="C537" s="184"/>
      <c r="D537" s="184"/>
      <c r="E537" s="184"/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  <c r="Y537" s="184"/>
      <c r="Z537" s="184"/>
      <c r="AA537" s="184"/>
      <c r="AB537" s="184"/>
      <c r="AC537" s="184"/>
      <c r="AD537" s="189"/>
    </row>
    <row r="538" spans="1:30" ht="14.25">
      <c r="A538" s="196"/>
      <c r="B538" s="184"/>
      <c r="C538" s="184"/>
      <c r="D538" s="184"/>
      <c r="E538" s="184"/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  <c r="Y538" s="184"/>
      <c r="Z538" s="184"/>
      <c r="AA538" s="184"/>
      <c r="AB538" s="184"/>
      <c r="AC538" s="184"/>
      <c r="AD538" s="189"/>
    </row>
    <row r="539" spans="1:30" ht="14.25">
      <c r="A539" s="196"/>
      <c r="B539" s="184"/>
      <c r="C539" s="184"/>
      <c r="D539" s="184"/>
      <c r="E539" s="184"/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  <c r="Y539" s="184"/>
      <c r="Z539" s="184"/>
      <c r="AA539" s="184"/>
      <c r="AB539" s="184"/>
      <c r="AC539" s="184"/>
      <c r="AD539" s="189"/>
    </row>
    <row r="540" spans="1:30" ht="14.25">
      <c r="A540" s="196"/>
      <c r="B540" s="184"/>
      <c r="C540" s="184"/>
      <c r="D540" s="184"/>
      <c r="E540" s="184"/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  <c r="Y540" s="184"/>
      <c r="Z540" s="184"/>
      <c r="AA540" s="184"/>
      <c r="AB540" s="184"/>
      <c r="AC540" s="184"/>
      <c r="AD540" s="189"/>
    </row>
    <row r="541" spans="1:30" ht="14.25">
      <c r="A541" s="196"/>
      <c r="B541" s="184"/>
      <c r="C541" s="184"/>
      <c r="D541" s="184"/>
      <c r="E541" s="184"/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  <c r="Y541" s="184"/>
      <c r="Z541" s="184"/>
      <c r="AA541" s="184"/>
      <c r="AB541" s="184"/>
      <c r="AC541" s="184"/>
      <c r="AD541" s="189"/>
    </row>
    <row r="542" spans="1:30" ht="14.25">
      <c r="A542" s="196"/>
      <c r="B542" s="184"/>
      <c r="C542" s="184"/>
      <c r="D542" s="184"/>
      <c r="E542" s="184"/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  <c r="Y542" s="184"/>
      <c r="Z542" s="184"/>
      <c r="AA542" s="184"/>
      <c r="AB542" s="184"/>
      <c r="AC542" s="184"/>
      <c r="AD542" s="189"/>
    </row>
    <row r="543" spans="1:30" ht="14.25">
      <c r="A543" s="196"/>
      <c r="B543" s="184"/>
      <c r="C543" s="184"/>
      <c r="D543" s="184"/>
      <c r="E543" s="184"/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  <c r="Y543" s="184"/>
      <c r="Z543" s="184"/>
      <c r="AA543" s="184"/>
      <c r="AB543" s="184"/>
      <c r="AC543" s="184"/>
      <c r="AD543" s="189"/>
    </row>
    <row r="544" spans="1:30" ht="14.25">
      <c r="A544" s="196"/>
      <c r="B544" s="184"/>
      <c r="C544" s="184"/>
      <c r="D544" s="184"/>
      <c r="E544" s="184"/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  <c r="Y544" s="184"/>
      <c r="Z544" s="184"/>
      <c r="AA544" s="184"/>
      <c r="AB544" s="184"/>
      <c r="AC544" s="184"/>
      <c r="AD544" s="189"/>
    </row>
    <row r="545" spans="1:30" ht="14.25">
      <c r="A545" s="196"/>
      <c r="B545" s="184"/>
      <c r="C545" s="184"/>
      <c r="D545" s="184"/>
      <c r="E545" s="184"/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  <c r="Y545" s="184"/>
      <c r="Z545" s="184"/>
      <c r="AA545" s="184"/>
      <c r="AB545" s="184"/>
      <c r="AC545" s="184"/>
      <c r="AD545" s="189"/>
    </row>
    <row r="546" spans="1:30" ht="14.25">
      <c r="A546" s="196"/>
      <c r="B546" s="184"/>
      <c r="C546" s="184"/>
      <c r="D546" s="184"/>
      <c r="E546" s="184"/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9"/>
    </row>
    <row r="547" spans="1:30" ht="14.25">
      <c r="A547" s="196"/>
      <c r="B547" s="184"/>
      <c r="C547" s="184"/>
      <c r="D547" s="184"/>
      <c r="E547" s="184"/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9"/>
    </row>
    <row r="548" spans="1:30" ht="14.25">
      <c r="A548" s="196"/>
      <c r="B548" s="184"/>
      <c r="C548" s="184"/>
      <c r="D548" s="184"/>
      <c r="E548" s="184"/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9"/>
    </row>
    <row r="549" spans="1:30" ht="14.25">
      <c r="A549" s="196"/>
      <c r="B549" s="184"/>
      <c r="C549" s="184"/>
      <c r="D549" s="184"/>
      <c r="E549" s="184"/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9"/>
    </row>
    <row r="550" spans="1:30" ht="14.25">
      <c r="A550" s="196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9"/>
    </row>
    <row r="551" spans="1:30" ht="14.25">
      <c r="A551" s="196"/>
      <c r="B551" s="184"/>
      <c r="C551" s="184"/>
      <c r="D551" s="184"/>
      <c r="E551" s="184"/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9"/>
    </row>
    <row r="552" spans="1:30" ht="14.25">
      <c r="A552" s="196"/>
      <c r="B552" s="184"/>
      <c r="C552" s="184"/>
      <c r="D552" s="184"/>
      <c r="E552" s="184"/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9"/>
    </row>
    <row r="553" spans="1:30" ht="14.25">
      <c r="A553" s="196"/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9"/>
    </row>
    <row r="554" spans="1:30" ht="14.25">
      <c r="A554" s="196"/>
      <c r="B554" s="184"/>
      <c r="C554" s="184"/>
      <c r="D554" s="184"/>
      <c r="E554" s="184"/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9"/>
    </row>
    <row r="555" spans="1:30" ht="14.25">
      <c r="A555" s="196"/>
      <c r="B555" s="184"/>
      <c r="C555" s="184"/>
      <c r="D555" s="184"/>
      <c r="E555" s="184"/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  <c r="Y555" s="184"/>
      <c r="Z555" s="184"/>
      <c r="AA555" s="184"/>
      <c r="AB555" s="184"/>
      <c r="AC555" s="184"/>
      <c r="AD555" s="189"/>
    </row>
    <row r="556" spans="1:30" ht="14.25">
      <c r="A556" s="196"/>
      <c r="B556" s="184"/>
      <c r="C556" s="184"/>
      <c r="D556" s="184"/>
      <c r="E556" s="184"/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  <c r="Y556" s="184"/>
      <c r="Z556" s="184"/>
      <c r="AA556" s="184"/>
      <c r="AB556" s="184"/>
      <c r="AC556" s="184"/>
      <c r="AD556" s="189"/>
    </row>
    <row r="557" spans="1:30" ht="14.25">
      <c r="A557" s="196"/>
      <c r="B557" s="184"/>
      <c r="C557" s="184"/>
      <c r="D557" s="184"/>
      <c r="E557" s="184"/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  <c r="Y557" s="184"/>
      <c r="Z557" s="184"/>
      <c r="AA557" s="184"/>
      <c r="AB557" s="184"/>
      <c r="AC557" s="184"/>
      <c r="AD557" s="189"/>
    </row>
    <row r="558" spans="1:30" ht="14.25">
      <c r="A558" s="196"/>
      <c r="B558" s="184"/>
      <c r="C558" s="184"/>
      <c r="D558" s="184"/>
      <c r="E558" s="184"/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  <c r="Y558" s="184"/>
      <c r="Z558" s="184"/>
      <c r="AA558" s="184"/>
      <c r="AB558" s="184"/>
      <c r="AC558" s="184"/>
      <c r="AD558" s="189"/>
    </row>
    <row r="559" spans="1:30" ht="14.25">
      <c r="A559" s="196"/>
      <c r="B559" s="184"/>
      <c r="C559" s="184"/>
      <c r="D559" s="184"/>
      <c r="E559" s="184"/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  <c r="Y559" s="184"/>
      <c r="Z559" s="184"/>
      <c r="AA559" s="184"/>
      <c r="AB559" s="184"/>
      <c r="AC559" s="184"/>
      <c r="AD559" s="189"/>
    </row>
    <row r="560" spans="1:30" ht="14.25">
      <c r="A560" s="196"/>
      <c r="B560" s="184"/>
      <c r="C560" s="184"/>
      <c r="D560" s="184"/>
      <c r="E560" s="184"/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  <c r="Y560" s="184"/>
      <c r="Z560" s="184"/>
      <c r="AA560" s="184"/>
      <c r="AB560" s="184"/>
      <c r="AC560" s="184"/>
      <c r="AD560" s="189"/>
    </row>
    <row r="561" spans="1:30" ht="14.25">
      <c r="A561" s="196"/>
      <c r="B561" s="184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9"/>
    </row>
    <row r="562" spans="1:30" ht="14.25">
      <c r="A562" s="196"/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  <c r="Y562" s="184"/>
      <c r="Z562" s="184"/>
      <c r="AA562" s="184"/>
      <c r="AB562" s="184"/>
      <c r="AC562" s="184"/>
      <c r="AD562" s="189"/>
    </row>
    <row r="563" spans="1:30" ht="14.25">
      <c r="A563" s="196"/>
      <c r="B563" s="184"/>
      <c r="C563" s="184"/>
      <c r="D563" s="184"/>
      <c r="E563" s="184"/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  <c r="Y563" s="184"/>
      <c r="Z563" s="184"/>
      <c r="AA563" s="184"/>
      <c r="AB563" s="184"/>
      <c r="AC563" s="184"/>
      <c r="AD563" s="189"/>
    </row>
    <row r="564" spans="1:30" ht="14.25">
      <c r="A564" s="196"/>
      <c r="B564" s="184"/>
      <c r="C564" s="184"/>
      <c r="D564" s="184"/>
      <c r="E564" s="184"/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9"/>
    </row>
    <row r="565" spans="1:30" ht="14.25">
      <c r="A565" s="196"/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9"/>
    </row>
    <row r="566" spans="1:30" ht="14.25">
      <c r="A566" s="196"/>
      <c r="B566" s="184"/>
      <c r="C566" s="184"/>
      <c r="D566" s="184"/>
      <c r="E566" s="184"/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9"/>
    </row>
    <row r="567" spans="1:30" ht="14.25">
      <c r="A567" s="196"/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9"/>
    </row>
    <row r="568" spans="1:30" ht="14.25">
      <c r="A568" s="196"/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9"/>
    </row>
    <row r="569" spans="1:30" ht="14.25">
      <c r="A569" s="196"/>
      <c r="B569" s="184"/>
      <c r="C569" s="184"/>
      <c r="D569" s="184"/>
      <c r="E569" s="184"/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9"/>
    </row>
    <row r="570" spans="1:30" ht="14.25">
      <c r="A570" s="196"/>
      <c r="B570" s="184"/>
      <c r="C570" s="184"/>
      <c r="D570" s="184"/>
      <c r="E570" s="184"/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9"/>
    </row>
    <row r="571" spans="1:30" ht="14.25">
      <c r="A571" s="196"/>
      <c r="B571" s="184"/>
      <c r="C571" s="184"/>
      <c r="D571" s="184"/>
      <c r="E571" s="184"/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9"/>
    </row>
    <row r="572" spans="1:30" ht="14.25">
      <c r="A572" s="196"/>
      <c r="B572" s="184"/>
      <c r="C572" s="184"/>
      <c r="D572" s="184"/>
      <c r="E572" s="184"/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9"/>
    </row>
    <row r="573" spans="1:30" ht="14.25">
      <c r="A573" s="196"/>
      <c r="B573" s="184"/>
      <c r="C573" s="184"/>
      <c r="D573" s="184"/>
      <c r="E573" s="184"/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  <c r="Y573" s="184"/>
      <c r="Z573" s="184"/>
      <c r="AA573" s="184"/>
      <c r="AB573" s="184"/>
      <c r="AC573" s="184"/>
      <c r="AD573" s="189"/>
    </row>
    <row r="574" spans="1:30" ht="14.25">
      <c r="A574" s="196"/>
      <c r="B574" s="184"/>
      <c r="C574" s="184"/>
      <c r="D574" s="184"/>
      <c r="E574" s="184"/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  <c r="Y574" s="184"/>
      <c r="Z574" s="184"/>
      <c r="AA574" s="184"/>
      <c r="AB574" s="184"/>
      <c r="AC574" s="184"/>
      <c r="AD574" s="189"/>
    </row>
    <row r="575" spans="1:30" ht="14.25">
      <c r="A575" s="196"/>
      <c r="B575" s="184"/>
      <c r="C575" s="184"/>
      <c r="D575" s="184"/>
      <c r="E575" s="184"/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  <c r="Y575" s="184"/>
      <c r="Z575" s="184"/>
      <c r="AA575" s="184"/>
      <c r="AB575" s="184"/>
      <c r="AC575" s="184"/>
      <c r="AD575" s="189"/>
    </row>
    <row r="576" spans="1:30" ht="14.25">
      <c r="A576" s="196"/>
      <c r="B576" s="184"/>
      <c r="C576" s="184"/>
      <c r="D576" s="184"/>
      <c r="E576" s="184"/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  <c r="Y576" s="184"/>
      <c r="Z576" s="184"/>
      <c r="AA576" s="184"/>
      <c r="AB576" s="184"/>
      <c r="AC576" s="184"/>
      <c r="AD576" s="189"/>
    </row>
    <row r="577" spans="1:30" ht="14.25">
      <c r="A577" s="196"/>
      <c r="B577" s="184"/>
      <c r="C577" s="184"/>
      <c r="D577" s="184"/>
      <c r="E577" s="184"/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  <c r="Y577" s="184"/>
      <c r="Z577" s="184"/>
      <c r="AA577" s="184"/>
      <c r="AB577" s="184"/>
      <c r="AC577" s="184"/>
      <c r="AD577" s="189"/>
    </row>
    <row r="578" spans="1:30" ht="14.25">
      <c r="A578" s="196"/>
      <c r="B578" s="184"/>
      <c r="C578" s="184"/>
      <c r="D578" s="184"/>
      <c r="E578" s="184"/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  <c r="Y578" s="184"/>
      <c r="Z578" s="184"/>
      <c r="AA578" s="184"/>
      <c r="AB578" s="184"/>
      <c r="AC578" s="184"/>
      <c r="AD578" s="189"/>
    </row>
    <row r="579" spans="1:30" ht="14.25">
      <c r="A579" s="196"/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  <c r="Y579" s="184"/>
      <c r="Z579" s="184"/>
      <c r="AA579" s="184"/>
      <c r="AB579" s="184"/>
      <c r="AC579" s="184"/>
      <c r="AD579" s="189"/>
    </row>
    <row r="580" spans="1:30" ht="14.25">
      <c r="A580" s="196"/>
      <c r="B580" s="184"/>
      <c r="C580" s="184"/>
      <c r="D580" s="184"/>
      <c r="E580" s="184"/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  <c r="Y580" s="184"/>
      <c r="Z580" s="184"/>
      <c r="AA580" s="184"/>
      <c r="AB580" s="184"/>
      <c r="AC580" s="184"/>
      <c r="AD580" s="189"/>
    </row>
    <row r="581" spans="1:30" ht="14.25">
      <c r="A581" s="196"/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9"/>
    </row>
    <row r="582" spans="1:30" ht="14.25">
      <c r="A582" s="196"/>
      <c r="B582" s="184"/>
      <c r="C582" s="184"/>
      <c r="D582" s="184"/>
      <c r="E582" s="184"/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  <c r="Y582" s="184"/>
      <c r="Z582" s="184"/>
      <c r="AA582" s="184"/>
      <c r="AB582" s="184"/>
      <c r="AC582" s="184"/>
      <c r="AD582" s="189"/>
    </row>
    <row r="583" spans="1:30" ht="14.25">
      <c r="A583" s="196"/>
      <c r="B583" s="184"/>
      <c r="C583" s="184"/>
      <c r="D583" s="184"/>
      <c r="E583" s="184"/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  <c r="Y583" s="184"/>
      <c r="Z583" s="184"/>
      <c r="AA583" s="184"/>
      <c r="AB583" s="184"/>
      <c r="AC583" s="184"/>
      <c r="AD583" s="189"/>
    </row>
    <row r="584" spans="1:30" ht="14.25">
      <c r="A584" s="196"/>
      <c r="B584" s="184"/>
      <c r="C584" s="184"/>
      <c r="D584" s="184"/>
      <c r="E584" s="184"/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  <c r="Y584" s="184"/>
      <c r="Z584" s="184"/>
      <c r="AA584" s="184"/>
      <c r="AB584" s="184"/>
      <c r="AC584" s="184"/>
      <c r="AD584" s="189"/>
    </row>
    <row r="585" spans="1:30" ht="14.25">
      <c r="A585" s="196"/>
      <c r="B585" s="184"/>
      <c r="C585" s="184"/>
      <c r="D585" s="184"/>
      <c r="E585" s="184"/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  <c r="Y585" s="184"/>
      <c r="Z585" s="184"/>
      <c r="AA585" s="184"/>
      <c r="AB585" s="184"/>
      <c r="AC585" s="184"/>
      <c r="AD585" s="189"/>
    </row>
    <row r="586" spans="1:30" ht="14.25">
      <c r="A586" s="196"/>
      <c r="B586" s="184"/>
      <c r="C586" s="184"/>
      <c r="D586" s="184"/>
      <c r="E586" s="184"/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  <c r="Y586" s="184"/>
      <c r="Z586" s="184"/>
      <c r="AA586" s="184"/>
      <c r="AB586" s="184"/>
      <c r="AC586" s="184"/>
      <c r="AD586" s="189"/>
    </row>
    <row r="587" spans="1:30" ht="14.25">
      <c r="A587" s="196"/>
      <c r="B587" s="184"/>
      <c r="C587" s="184"/>
      <c r="D587" s="184"/>
      <c r="E587" s="184"/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  <c r="Y587" s="184"/>
      <c r="Z587" s="184"/>
      <c r="AA587" s="184"/>
      <c r="AB587" s="184"/>
      <c r="AC587" s="184"/>
      <c r="AD587" s="189"/>
    </row>
    <row r="588" spans="1:30" ht="14.25">
      <c r="A588" s="196"/>
      <c r="B588" s="184"/>
      <c r="C588" s="184"/>
      <c r="D588" s="184"/>
      <c r="E588" s="184"/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  <c r="Y588" s="184"/>
      <c r="Z588" s="184"/>
      <c r="AA588" s="184"/>
      <c r="AB588" s="184"/>
      <c r="AC588" s="184"/>
      <c r="AD588" s="189"/>
    </row>
    <row r="589" spans="1:30" ht="14.25">
      <c r="A589" s="196"/>
      <c r="B589" s="184"/>
      <c r="C589" s="184"/>
      <c r="D589" s="184"/>
      <c r="E589" s="184"/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  <c r="Y589" s="184"/>
      <c r="Z589" s="184"/>
      <c r="AA589" s="184"/>
      <c r="AB589" s="184"/>
      <c r="AC589" s="184"/>
      <c r="AD589" s="189"/>
    </row>
    <row r="590" spans="1:30" ht="14.25">
      <c r="A590" s="196"/>
      <c r="B590" s="184"/>
      <c r="C590" s="184"/>
      <c r="D590" s="184"/>
      <c r="E590" s="184"/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  <c r="Y590" s="184"/>
      <c r="Z590" s="184"/>
      <c r="AA590" s="184"/>
      <c r="AB590" s="184"/>
      <c r="AC590" s="184"/>
      <c r="AD590" s="189"/>
    </row>
    <row r="591" spans="1:30" ht="14.25">
      <c r="A591" s="196"/>
      <c r="B591" s="184"/>
      <c r="C591" s="184"/>
      <c r="D591" s="184"/>
      <c r="E591" s="184"/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  <c r="Y591" s="184"/>
      <c r="Z591" s="184"/>
      <c r="AA591" s="184"/>
      <c r="AB591" s="184"/>
      <c r="AC591" s="184"/>
      <c r="AD591" s="189"/>
    </row>
    <row r="592" spans="1:30" ht="14.25">
      <c r="A592" s="196"/>
      <c r="B592" s="184"/>
      <c r="C592" s="184"/>
      <c r="D592" s="184"/>
      <c r="E592" s="184"/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  <c r="Y592" s="184"/>
      <c r="Z592" s="184"/>
      <c r="AA592" s="184"/>
      <c r="AB592" s="184"/>
      <c r="AC592" s="184"/>
      <c r="AD592" s="189"/>
    </row>
    <row r="593" spans="1:30" ht="14.25">
      <c r="A593" s="196"/>
      <c r="B593" s="184"/>
      <c r="C593" s="184"/>
      <c r="D593" s="184"/>
      <c r="E593" s="184"/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  <c r="Y593" s="184"/>
      <c r="Z593" s="184"/>
      <c r="AA593" s="184"/>
      <c r="AB593" s="184"/>
      <c r="AC593" s="184"/>
      <c r="AD593" s="189"/>
    </row>
    <row r="594" spans="1:30" ht="14.25">
      <c r="A594" s="196"/>
      <c r="B594" s="184"/>
      <c r="C594" s="184"/>
      <c r="D594" s="184"/>
      <c r="E594" s="184"/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  <c r="Y594" s="184"/>
      <c r="Z594" s="184"/>
      <c r="AA594" s="184"/>
      <c r="AB594" s="184"/>
      <c r="AC594" s="184"/>
      <c r="AD594" s="189"/>
    </row>
    <row r="595" spans="1:30" ht="14.25">
      <c r="A595" s="196"/>
      <c r="B595" s="184"/>
      <c r="C595" s="184"/>
      <c r="D595" s="184"/>
      <c r="E595" s="184"/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  <c r="Y595" s="184"/>
      <c r="Z595" s="184"/>
      <c r="AA595" s="184"/>
      <c r="AB595" s="184"/>
      <c r="AC595" s="184"/>
      <c r="AD595" s="189"/>
    </row>
    <row r="596" spans="1:30" ht="14.25">
      <c r="A596" s="196"/>
      <c r="B596" s="184"/>
      <c r="C596" s="184"/>
      <c r="D596" s="184"/>
      <c r="E596" s="184"/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  <c r="Y596" s="184"/>
      <c r="Z596" s="184"/>
      <c r="AA596" s="184"/>
      <c r="AB596" s="184"/>
      <c r="AC596" s="184"/>
      <c r="AD596" s="189"/>
    </row>
    <row r="597" spans="1:30" ht="14.25">
      <c r="A597" s="196"/>
      <c r="B597" s="184"/>
      <c r="C597" s="184"/>
      <c r="D597" s="184"/>
      <c r="E597" s="184"/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  <c r="Y597" s="184"/>
      <c r="Z597" s="184"/>
      <c r="AA597" s="184"/>
      <c r="AB597" s="184"/>
      <c r="AC597" s="184"/>
      <c r="AD597" s="189"/>
    </row>
    <row r="598" spans="1:30" ht="14.25">
      <c r="A598" s="196"/>
      <c r="B598" s="184"/>
      <c r="C598" s="184"/>
      <c r="D598" s="184"/>
      <c r="E598" s="184"/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  <c r="Y598" s="184"/>
      <c r="Z598" s="184"/>
      <c r="AA598" s="184"/>
      <c r="AB598" s="184"/>
      <c r="AC598" s="184"/>
      <c r="AD598" s="189"/>
    </row>
    <row r="599" spans="1:30" ht="14.25">
      <c r="A599" s="196"/>
      <c r="B599" s="184"/>
      <c r="C599" s="184"/>
      <c r="D599" s="184"/>
      <c r="E599" s="184"/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  <c r="Y599" s="184"/>
      <c r="Z599" s="184"/>
      <c r="AA599" s="184"/>
      <c r="AB599" s="184"/>
      <c r="AC599" s="184"/>
      <c r="AD599" s="189"/>
    </row>
    <row r="600" spans="1:30" ht="14.25">
      <c r="A600" s="196"/>
      <c r="B600" s="184"/>
      <c r="C600" s="184"/>
      <c r="D600" s="184"/>
      <c r="E600" s="184"/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9"/>
    </row>
    <row r="601" spans="1:30" ht="14.25">
      <c r="A601" s="196"/>
      <c r="B601" s="184"/>
      <c r="C601" s="184"/>
      <c r="D601" s="184"/>
      <c r="E601" s="184"/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9"/>
    </row>
    <row r="602" spans="1:30" ht="14.25">
      <c r="A602" s="196"/>
      <c r="B602" s="184"/>
      <c r="C602" s="184"/>
      <c r="D602" s="184"/>
      <c r="E602" s="184"/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9"/>
    </row>
    <row r="603" spans="1:30" ht="14.25">
      <c r="A603" s="196"/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9"/>
    </row>
    <row r="604" spans="1:30" ht="14.25">
      <c r="A604" s="196"/>
      <c r="B604" s="184"/>
      <c r="C604" s="184"/>
      <c r="D604" s="184"/>
      <c r="E604" s="184"/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9"/>
    </row>
    <row r="605" spans="1:30" ht="14.25">
      <c r="A605" s="196"/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9"/>
    </row>
    <row r="606" spans="1:30" ht="14.25">
      <c r="A606" s="196"/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9"/>
    </row>
    <row r="607" spans="1:30" ht="14.25">
      <c r="A607" s="196"/>
      <c r="B607" s="184"/>
      <c r="C607" s="184"/>
      <c r="D607" s="184"/>
      <c r="E607" s="184"/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9"/>
    </row>
    <row r="608" spans="1:30" ht="14.25">
      <c r="A608" s="196"/>
      <c r="B608" s="184"/>
      <c r="C608" s="184"/>
      <c r="D608" s="184"/>
      <c r="E608" s="184"/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9"/>
    </row>
    <row r="609" spans="1:30" ht="14.25">
      <c r="A609" s="196"/>
      <c r="B609" s="184"/>
      <c r="C609" s="184"/>
      <c r="D609" s="184"/>
      <c r="E609" s="184"/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  <c r="Y609" s="184"/>
      <c r="Z609" s="184"/>
      <c r="AA609" s="184"/>
      <c r="AB609" s="184"/>
      <c r="AC609" s="184"/>
      <c r="AD609" s="189"/>
    </row>
    <row r="610" spans="1:30" ht="14.25">
      <c r="A610" s="196"/>
      <c r="B610" s="184"/>
      <c r="C610" s="184"/>
      <c r="D610" s="184"/>
      <c r="E610" s="184"/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  <c r="Y610" s="184"/>
      <c r="Z610" s="184"/>
      <c r="AA610" s="184"/>
      <c r="AB610" s="184"/>
      <c r="AC610" s="184"/>
      <c r="AD610" s="189"/>
    </row>
    <row r="611" spans="1:30" ht="14.25">
      <c r="A611" s="196"/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  <c r="Y611" s="184"/>
      <c r="Z611" s="184"/>
      <c r="AA611" s="184"/>
      <c r="AB611" s="184"/>
      <c r="AC611" s="184"/>
      <c r="AD611" s="189"/>
    </row>
    <row r="612" spans="1:30" ht="14.25">
      <c r="A612" s="196"/>
      <c r="B612" s="184"/>
      <c r="C612" s="184"/>
      <c r="D612" s="184"/>
      <c r="E612" s="184"/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  <c r="Y612" s="184"/>
      <c r="Z612" s="184"/>
      <c r="AA612" s="184"/>
      <c r="AB612" s="184"/>
      <c r="AC612" s="184"/>
      <c r="AD612" s="189"/>
    </row>
    <row r="613" spans="1:30" ht="14.25">
      <c r="A613" s="196"/>
      <c r="B613" s="184"/>
      <c r="C613" s="184"/>
      <c r="D613" s="184"/>
      <c r="E613" s="184"/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  <c r="Y613" s="184"/>
      <c r="Z613" s="184"/>
      <c r="AA613" s="184"/>
      <c r="AB613" s="184"/>
      <c r="AC613" s="184"/>
      <c r="AD613" s="189"/>
    </row>
    <row r="614" spans="1:30" ht="14.25">
      <c r="A614" s="196"/>
      <c r="B614" s="184"/>
      <c r="C614" s="184"/>
      <c r="D614" s="184"/>
      <c r="E614" s="184"/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  <c r="Y614" s="184"/>
      <c r="Z614" s="184"/>
      <c r="AA614" s="184"/>
      <c r="AB614" s="184"/>
      <c r="AC614" s="184"/>
      <c r="AD614" s="189"/>
    </row>
    <row r="615" spans="1:30" ht="14.25">
      <c r="A615" s="196"/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  <c r="Y615" s="184"/>
      <c r="Z615" s="184"/>
      <c r="AA615" s="184"/>
      <c r="AB615" s="184"/>
      <c r="AC615" s="184"/>
      <c r="AD615" s="189"/>
    </row>
    <row r="616" spans="1:30" ht="14.25">
      <c r="A616" s="196"/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  <c r="Y616" s="184"/>
      <c r="Z616" s="184"/>
      <c r="AA616" s="184"/>
      <c r="AB616" s="184"/>
      <c r="AC616" s="184"/>
      <c r="AD616" s="189"/>
    </row>
    <row r="617" spans="1:30" ht="14.25">
      <c r="A617" s="196"/>
      <c r="B617" s="184"/>
      <c r="C617" s="184"/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  <c r="Y617" s="184"/>
      <c r="Z617" s="184"/>
      <c r="AA617" s="184"/>
      <c r="AB617" s="184"/>
      <c r="AC617" s="184"/>
      <c r="AD617" s="189"/>
    </row>
    <row r="618" spans="1:30" ht="14.25">
      <c r="A618" s="196"/>
      <c r="B618" s="184"/>
      <c r="C618" s="184"/>
      <c r="D618" s="184"/>
      <c r="E618" s="184"/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  <c r="Y618" s="184"/>
      <c r="Z618" s="184"/>
      <c r="AA618" s="184"/>
      <c r="AB618" s="184"/>
      <c r="AC618" s="184"/>
      <c r="AD618" s="189"/>
    </row>
    <row r="619" spans="1:30" ht="14.25">
      <c r="A619" s="196"/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  <c r="Y619" s="184"/>
      <c r="Z619" s="184"/>
      <c r="AA619" s="184"/>
      <c r="AB619" s="184"/>
      <c r="AC619" s="184"/>
      <c r="AD619" s="189"/>
    </row>
    <row r="620" spans="1:30" ht="14.25">
      <c r="A620" s="196"/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  <c r="Y620" s="184"/>
      <c r="Z620" s="184"/>
      <c r="AA620" s="184"/>
      <c r="AB620" s="184"/>
      <c r="AC620" s="184"/>
      <c r="AD620" s="189"/>
    </row>
    <row r="621" spans="1:30" ht="14.25">
      <c r="A621" s="196"/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  <c r="Y621" s="184"/>
      <c r="Z621" s="184"/>
      <c r="AA621" s="184"/>
      <c r="AB621" s="184"/>
      <c r="AC621" s="184"/>
      <c r="AD621" s="189"/>
    </row>
    <row r="622" spans="1:30" ht="14.25">
      <c r="A622" s="196"/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  <c r="Y622" s="184"/>
      <c r="Z622" s="184"/>
      <c r="AA622" s="184"/>
      <c r="AB622" s="184"/>
      <c r="AC622" s="184"/>
      <c r="AD622" s="189"/>
    </row>
    <row r="623" spans="1:30" ht="14.25">
      <c r="A623" s="196"/>
      <c r="B623" s="184"/>
      <c r="C623" s="184"/>
      <c r="D623" s="184"/>
      <c r="E623" s="184"/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  <c r="Y623" s="184"/>
      <c r="Z623" s="184"/>
      <c r="AA623" s="184"/>
      <c r="AB623" s="184"/>
      <c r="AC623" s="184"/>
      <c r="AD623" s="189"/>
    </row>
    <row r="624" spans="1:30" ht="14.25">
      <c r="A624" s="196"/>
      <c r="B624" s="184"/>
      <c r="C624" s="184"/>
      <c r="D624" s="184"/>
      <c r="E624" s="184"/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  <c r="Y624" s="184"/>
      <c r="Z624" s="184"/>
      <c r="AA624" s="184"/>
      <c r="AB624" s="184"/>
      <c r="AC624" s="184"/>
      <c r="AD624" s="189"/>
    </row>
    <row r="625" spans="1:30" ht="14.25">
      <c r="A625" s="196"/>
      <c r="B625" s="184"/>
      <c r="C625" s="184"/>
      <c r="D625" s="184"/>
      <c r="E625" s="184"/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  <c r="Y625" s="184"/>
      <c r="Z625" s="184"/>
      <c r="AA625" s="184"/>
      <c r="AB625" s="184"/>
      <c r="AC625" s="184"/>
      <c r="AD625" s="189"/>
    </row>
    <row r="626" spans="1:30" ht="14.25">
      <c r="A626" s="196"/>
      <c r="B626" s="184"/>
      <c r="C626" s="184"/>
      <c r="D626" s="184"/>
      <c r="E626" s="184"/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  <c r="Y626" s="184"/>
      <c r="Z626" s="184"/>
      <c r="AA626" s="184"/>
      <c r="AB626" s="184"/>
      <c r="AC626" s="184"/>
      <c r="AD626" s="189"/>
    </row>
    <row r="627" spans="1:30" ht="14.25">
      <c r="A627" s="196"/>
      <c r="B627" s="184"/>
      <c r="C627" s="184"/>
      <c r="D627" s="184"/>
      <c r="E627" s="184"/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  <c r="Y627" s="184"/>
      <c r="Z627" s="184"/>
      <c r="AA627" s="184"/>
      <c r="AB627" s="184"/>
      <c r="AC627" s="184"/>
      <c r="AD627" s="189"/>
    </row>
    <row r="628" spans="1:30" ht="14.25">
      <c r="A628" s="196"/>
      <c r="B628" s="184"/>
      <c r="C628" s="184"/>
      <c r="D628" s="184"/>
      <c r="E628" s="184"/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  <c r="Y628" s="184"/>
      <c r="Z628" s="184"/>
      <c r="AA628" s="184"/>
      <c r="AB628" s="184"/>
      <c r="AC628" s="184"/>
      <c r="AD628" s="189"/>
    </row>
    <row r="629" spans="1:30" ht="14.25">
      <c r="A629" s="196"/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  <c r="Y629" s="184"/>
      <c r="Z629" s="184"/>
      <c r="AA629" s="184"/>
      <c r="AB629" s="184"/>
      <c r="AC629" s="184"/>
      <c r="AD629" s="189"/>
    </row>
    <row r="630" spans="1:30" ht="14.25">
      <c r="A630" s="196"/>
      <c r="B630" s="184"/>
      <c r="C630" s="184"/>
      <c r="D630" s="184"/>
      <c r="E630" s="184"/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  <c r="Y630" s="184"/>
      <c r="Z630" s="184"/>
      <c r="AA630" s="184"/>
      <c r="AB630" s="184"/>
      <c r="AC630" s="184"/>
      <c r="AD630" s="189"/>
    </row>
    <row r="631" spans="1:30" ht="14.25">
      <c r="A631" s="196"/>
      <c r="B631" s="184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9"/>
    </row>
    <row r="632" spans="1:30" ht="14.25">
      <c r="A632" s="196"/>
      <c r="B632" s="184"/>
      <c r="C632" s="184"/>
      <c r="D632" s="184"/>
      <c r="E632" s="184"/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  <c r="Y632" s="184"/>
      <c r="Z632" s="184"/>
      <c r="AA632" s="184"/>
      <c r="AB632" s="184"/>
      <c r="AC632" s="184"/>
      <c r="AD632" s="189"/>
    </row>
    <row r="633" spans="1:30" ht="14.25">
      <c r="A633" s="196"/>
      <c r="B633" s="184"/>
      <c r="C633" s="184"/>
      <c r="D633" s="184"/>
      <c r="E633" s="184"/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  <c r="Y633" s="184"/>
      <c r="Z633" s="184"/>
      <c r="AA633" s="184"/>
      <c r="AB633" s="184"/>
      <c r="AC633" s="184"/>
      <c r="AD633" s="189"/>
    </row>
    <row r="634" spans="1:30" ht="14.25">
      <c r="A634" s="196"/>
      <c r="B634" s="184"/>
      <c r="C634" s="184"/>
      <c r="D634" s="184"/>
      <c r="E634" s="184"/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  <c r="Y634" s="184"/>
      <c r="Z634" s="184"/>
      <c r="AA634" s="184"/>
      <c r="AB634" s="184"/>
      <c r="AC634" s="184"/>
      <c r="AD634" s="189"/>
    </row>
    <row r="635" spans="1:30" ht="14.25">
      <c r="A635" s="196"/>
      <c r="B635" s="184"/>
      <c r="C635" s="184"/>
      <c r="D635" s="184"/>
      <c r="E635" s="184"/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  <c r="Y635" s="184"/>
      <c r="Z635" s="184"/>
      <c r="AA635" s="184"/>
      <c r="AB635" s="184"/>
      <c r="AC635" s="184"/>
      <c r="AD635" s="189"/>
    </row>
    <row r="636" spans="1:30" ht="14.25">
      <c r="A636" s="196"/>
      <c r="B636" s="184"/>
      <c r="C636" s="184"/>
      <c r="D636" s="184"/>
      <c r="E636" s="184"/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9"/>
    </row>
    <row r="637" spans="1:30" ht="14.25">
      <c r="A637" s="196"/>
      <c r="B637" s="184"/>
      <c r="C637" s="184"/>
      <c r="D637" s="184"/>
      <c r="E637" s="184"/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9"/>
    </row>
    <row r="638" spans="1:30" ht="14.25">
      <c r="A638" s="196"/>
      <c r="B638" s="184"/>
      <c r="C638" s="184"/>
      <c r="D638" s="184"/>
      <c r="E638" s="184"/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9"/>
    </row>
    <row r="639" spans="1:30" ht="14.25">
      <c r="A639" s="196"/>
      <c r="B639" s="184"/>
      <c r="C639" s="184"/>
      <c r="D639" s="184"/>
      <c r="E639" s="184"/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9"/>
    </row>
    <row r="640" spans="1:30" ht="14.25">
      <c r="A640" s="196"/>
      <c r="B640" s="184"/>
      <c r="C640" s="184"/>
      <c r="D640" s="184"/>
      <c r="E640" s="184"/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9"/>
    </row>
    <row r="641" spans="1:30" ht="14.25">
      <c r="A641" s="196"/>
      <c r="B641" s="184"/>
      <c r="C641" s="184"/>
      <c r="D641" s="184"/>
      <c r="E641" s="184"/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9"/>
    </row>
    <row r="642" spans="1:30" ht="14.25">
      <c r="A642" s="196"/>
      <c r="B642" s="184"/>
      <c r="C642" s="184"/>
      <c r="D642" s="184"/>
      <c r="E642" s="184"/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9"/>
    </row>
    <row r="643" spans="1:30" ht="14.25">
      <c r="A643" s="196"/>
      <c r="B643" s="184"/>
      <c r="C643" s="184"/>
      <c r="D643" s="184"/>
      <c r="E643" s="184"/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9"/>
    </row>
    <row r="644" spans="1:30" ht="14.25">
      <c r="A644" s="196"/>
      <c r="B644" s="184"/>
      <c r="C644" s="184"/>
      <c r="D644" s="184"/>
      <c r="E644" s="184"/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9"/>
    </row>
    <row r="645" spans="1:30" ht="14.25">
      <c r="A645" s="196"/>
      <c r="B645" s="184"/>
      <c r="C645" s="184"/>
      <c r="D645" s="184"/>
      <c r="E645" s="184"/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  <c r="Y645" s="184"/>
      <c r="Z645" s="184"/>
      <c r="AA645" s="184"/>
      <c r="AB645" s="184"/>
      <c r="AC645" s="184"/>
      <c r="AD645" s="189"/>
    </row>
    <row r="646" spans="1:30" ht="14.25">
      <c r="A646" s="196"/>
      <c r="B646" s="184"/>
      <c r="C646" s="184"/>
      <c r="D646" s="184"/>
      <c r="E646" s="184"/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  <c r="Y646" s="184"/>
      <c r="Z646" s="184"/>
      <c r="AA646" s="184"/>
      <c r="AB646" s="184"/>
      <c r="AC646" s="184"/>
      <c r="AD646" s="189"/>
    </row>
    <row r="647" spans="1:30" ht="14.25">
      <c r="A647" s="196"/>
      <c r="B647" s="184"/>
      <c r="C647" s="184"/>
      <c r="D647" s="184"/>
      <c r="E647" s="184"/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  <c r="Y647" s="184"/>
      <c r="Z647" s="184"/>
      <c r="AA647" s="184"/>
      <c r="AB647" s="184"/>
      <c r="AC647" s="184"/>
      <c r="AD647" s="189"/>
    </row>
    <row r="648" spans="1:30" ht="14.25">
      <c r="A648" s="196"/>
      <c r="B648" s="184"/>
      <c r="C648" s="184"/>
      <c r="D648" s="184"/>
      <c r="E648" s="184"/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  <c r="Y648" s="184"/>
      <c r="Z648" s="184"/>
      <c r="AA648" s="184"/>
      <c r="AB648" s="184"/>
      <c r="AC648" s="184"/>
      <c r="AD648" s="189"/>
    </row>
    <row r="649" spans="1:30" ht="14.25">
      <c r="A649" s="196"/>
      <c r="B649" s="184"/>
      <c r="C649" s="184"/>
      <c r="D649" s="184"/>
      <c r="E649" s="184"/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  <c r="Y649" s="184"/>
      <c r="Z649" s="184"/>
      <c r="AA649" s="184"/>
      <c r="AB649" s="184"/>
      <c r="AC649" s="184"/>
      <c r="AD649" s="189"/>
    </row>
    <row r="650" spans="1:30" ht="14.25">
      <c r="A650" s="196"/>
      <c r="B650" s="184"/>
      <c r="C650" s="184"/>
      <c r="D650" s="184"/>
      <c r="E650" s="184"/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  <c r="Y650" s="184"/>
      <c r="Z650" s="184"/>
      <c r="AA650" s="184"/>
      <c r="AB650" s="184"/>
      <c r="AC650" s="184"/>
      <c r="AD650" s="189"/>
    </row>
    <row r="651" spans="1:30" ht="14.25">
      <c r="A651" s="196"/>
      <c r="B651" s="184"/>
      <c r="C651" s="184"/>
      <c r="D651" s="184"/>
      <c r="E651" s="184"/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  <c r="Y651" s="184"/>
      <c r="Z651" s="184"/>
      <c r="AA651" s="184"/>
      <c r="AB651" s="184"/>
      <c r="AC651" s="184"/>
      <c r="AD651" s="189"/>
    </row>
    <row r="652" spans="1:30" ht="14.25">
      <c r="A652" s="196"/>
      <c r="B652" s="184"/>
      <c r="C652" s="184"/>
      <c r="D652" s="184"/>
      <c r="E652" s="184"/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  <c r="Y652" s="184"/>
      <c r="Z652" s="184"/>
      <c r="AA652" s="184"/>
      <c r="AB652" s="184"/>
      <c r="AC652" s="184"/>
      <c r="AD652" s="189"/>
    </row>
    <row r="653" spans="1:30" ht="14.25">
      <c r="A653" s="196"/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Y653" s="184"/>
      <c r="Z653" s="184"/>
      <c r="AA653" s="184"/>
      <c r="AB653" s="184"/>
      <c r="AC653" s="184"/>
      <c r="AD653" s="189"/>
    </row>
    <row r="654" spans="1:30" ht="14.25">
      <c r="A654" s="196"/>
      <c r="B654" s="184"/>
      <c r="C654" s="184"/>
      <c r="D654" s="184"/>
      <c r="E654" s="184"/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  <c r="Y654" s="184"/>
      <c r="Z654" s="184"/>
      <c r="AA654" s="184"/>
      <c r="AB654" s="184"/>
      <c r="AC654" s="184"/>
      <c r="AD654" s="189"/>
    </row>
    <row r="655" spans="1:30" ht="14.25">
      <c r="A655" s="196"/>
      <c r="B655" s="184"/>
      <c r="C655" s="184"/>
      <c r="D655" s="184"/>
      <c r="E655" s="184"/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  <c r="Y655" s="184"/>
      <c r="Z655" s="184"/>
      <c r="AA655" s="184"/>
      <c r="AB655" s="184"/>
      <c r="AC655" s="184"/>
      <c r="AD655" s="189"/>
    </row>
    <row r="656" spans="1:30" ht="14.25">
      <c r="A656" s="196"/>
      <c r="B656" s="184"/>
      <c r="C656" s="184"/>
      <c r="D656" s="184"/>
      <c r="E656" s="184"/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  <c r="Y656" s="184"/>
      <c r="Z656" s="184"/>
      <c r="AA656" s="184"/>
      <c r="AB656" s="184"/>
      <c r="AC656" s="184"/>
      <c r="AD656" s="189"/>
    </row>
    <row r="657" spans="1:30" ht="14.25">
      <c r="A657" s="196"/>
      <c r="B657" s="184"/>
      <c r="C657" s="184"/>
      <c r="D657" s="184"/>
      <c r="E657" s="184"/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  <c r="Y657" s="184"/>
      <c r="Z657" s="184"/>
      <c r="AA657" s="184"/>
      <c r="AB657" s="184"/>
      <c r="AC657" s="184"/>
      <c r="AD657" s="189"/>
    </row>
    <row r="658" spans="1:30" ht="14.25">
      <c r="A658" s="196"/>
      <c r="B658" s="184"/>
      <c r="C658" s="184"/>
      <c r="D658" s="184"/>
      <c r="E658" s="184"/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  <c r="Y658" s="184"/>
      <c r="Z658" s="184"/>
      <c r="AA658" s="184"/>
      <c r="AB658" s="184"/>
      <c r="AC658" s="184"/>
      <c r="AD658" s="189"/>
    </row>
    <row r="659" spans="1:30" ht="14.25">
      <c r="A659" s="196"/>
      <c r="B659" s="184"/>
      <c r="C659" s="184"/>
      <c r="D659" s="184"/>
      <c r="E659" s="184"/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  <c r="Y659" s="184"/>
      <c r="Z659" s="184"/>
      <c r="AA659" s="184"/>
      <c r="AB659" s="184"/>
      <c r="AC659" s="184"/>
      <c r="AD659" s="189"/>
    </row>
    <row r="660" spans="1:30" ht="14.25">
      <c r="A660" s="196"/>
      <c r="B660" s="184"/>
      <c r="C660" s="184"/>
      <c r="D660" s="184"/>
      <c r="E660" s="184"/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  <c r="Y660" s="184"/>
      <c r="Z660" s="184"/>
      <c r="AA660" s="184"/>
      <c r="AB660" s="184"/>
      <c r="AC660" s="184"/>
      <c r="AD660" s="189"/>
    </row>
    <row r="661" spans="1:30" ht="14.25">
      <c r="A661" s="196"/>
      <c r="B661" s="184"/>
      <c r="C661" s="184"/>
      <c r="D661" s="184"/>
      <c r="E661" s="184"/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  <c r="X661" s="184"/>
      <c r="Y661" s="184"/>
      <c r="Z661" s="184"/>
      <c r="AA661" s="184"/>
      <c r="AB661" s="184"/>
      <c r="AC661" s="184"/>
      <c r="AD661" s="189"/>
    </row>
    <row r="662" spans="1:30" ht="14.25">
      <c r="A662" s="196"/>
      <c r="B662" s="184"/>
      <c r="C662" s="184"/>
      <c r="D662" s="184"/>
      <c r="E662" s="184"/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  <c r="X662" s="184"/>
      <c r="Y662" s="184"/>
      <c r="Z662" s="184"/>
      <c r="AA662" s="184"/>
      <c r="AB662" s="184"/>
      <c r="AC662" s="184"/>
      <c r="AD662" s="189"/>
    </row>
    <row r="663" spans="1:30" ht="14.25">
      <c r="A663" s="196"/>
      <c r="B663" s="184"/>
      <c r="C663" s="184"/>
      <c r="D663" s="184"/>
      <c r="E663" s="184"/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  <c r="X663" s="184"/>
      <c r="Y663" s="184"/>
      <c r="Z663" s="184"/>
      <c r="AA663" s="184"/>
      <c r="AB663" s="184"/>
      <c r="AC663" s="184"/>
      <c r="AD663" s="189"/>
    </row>
    <row r="664" spans="1:30" ht="14.25">
      <c r="A664" s="196"/>
      <c r="B664" s="184"/>
      <c r="C664" s="184"/>
      <c r="D664" s="184"/>
      <c r="E664" s="184"/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  <c r="X664" s="184"/>
      <c r="Y664" s="184"/>
      <c r="Z664" s="184"/>
      <c r="AA664" s="184"/>
      <c r="AB664" s="184"/>
      <c r="AC664" s="184"/>
      <c r="AD664" s="189"/>
    </row>
    <row r="665" spans="1:30" ht="14.25">
      <c r="A665" s="196"/>
      <c r="B665" s="184"/>
      <c r="C665" s="184"/>
      <c r="D665" s="184"/>
      <c r="E665" s="184"/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  <c r="X665" s="184"/>
      <c r="Y665" s="184"/>
      <c r="Z665" s="184"/>
      <c r="AA665" s="184"/>
      <c r="AB665" s="184"/>
      <c r="AC665" s="184"/>
      <c r="AD665" s="189"/>
    </row>
    <row r="666" spans="1:30" ht="14.25">
      <c r="A666" s="196"/>
      <c r="B666" s="184"/>
      <c r="C666" s="184"/>
      <c r="D666" s="184"/>
      <c r="E666" s="184"/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  <c r="X666" s="184"/>
      <c r="Y666" s="184"/>
      <c r="Z666" s="184"/>
      <c r="AA666" s="184"/>
      <c r="AB666" s="184"/>
      <c r="AC666" s="184"/>
      <c r="AD666" s="189"/>
    </row>
    <row r="667" spans="1:30" ht="14.25">
      <c r="A667" s="196"/>
      <c r="B667" s="184"/>
      <c r="C667" s="184"/>
      <c r="D667" s="184"/>
      <c r="E667" s="184"/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  <c r="X667" s="184"/>
      <c r="Y667" s="184"/>
      <c r="Z667" s="184"/>
      <c r="AA667" s="184"/>
      <c r="AB667" s="184"/>
      <c r="AC667" s="184"/>
      <c r="AD667" s="189"/>
    </row>
    <row r="668" spans="1:30" ht="14.25">
      <c r="A668" s="196"/>
      <c r="B668" s="184"/>
      <c r="C668" s="184"/>
      <c r="D668" s="184"/>
      <c r="E668" s="184"/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  <c r="X668" s="184"/>
      <c r="Y668" s="184"/>
      <c r="Z668" s="184"/>
      <c r="AA668" s="184"/>
      <c r="AB668" s="184"/>
      <c r="AC668" s="184"/>
      <c r="AD668" s="189"/>
    </row>
    <row r="669" spans="1:30" ht="14.25">
      <c r="A669" s="196"/>
      <c r="B669" s="184"/>
      <c r="C669" s="184"/>
      <c r="D669" s="184"/>
      <c r="E669" s="184"/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  <c r="X669" s="184"/>
      <c r="Y669" s="184"/>
      <c r="Z669" s="184"/>
      <c r="AA669" s="184"/>
      <c r="AB669" s="184"/>
      <c r="AC669" s="184"/>
      <c r="AD669" s="189"/>
    </row>
    <row r="670" spans="1:30" ht="14.25">
      <c r="A670" s="196"/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  <c r="X670" s="184"/>
      <c r="Y670" s="184"/>
      <c r="Z670" s="184"/>
      <c r="AA670" s="184"/>
      <c r="AB670" s="184"/>
      <c r="AC670" s="184"/>
      <c r="AD670" s="189"/>
    </row>
    <row r="671" spans="1:30" ht="14.25">
      <c r="A671" s="196"/>
      <c r="B671" s="184"/>
      <c r="C671" s="184"/>
      <c r="D671" s="184"/>
      <c r="E671" s="184"/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  <c r="X671" s="184"/>
      <c r="Y671" s="184"/>
      <c r="Z671" s="184"/>
      <c r="AA671" s="184"/>
      <c r="AB671" s="184"/>
      <c r="AC671" s="184"/>
      <c r="AD671" s="189"/>
    </row>
    <row r="672" spans="1:30" ht="14.25">
      <c r="A672" s="196"/>
      <c r="B672" s="184"/>
      <c r="C672" s="184"/>
      <c r="D672" s="184"/>
      <c r="E672" s="184"/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9"/>
    </row>
    <row r="673" spans="1:30" ht="14.25">
      <c r="A673" s="196"/>
      <c r="B673" s="184"/>
      <c r="C673" s="184"/>
      <c r="D673" s="184"/>
      <c r="E673" s="184"/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9"/>
    </row>
    <row r="674" spans="1:30" ht="14.25">
      <c r="A674" s="196"/>
      <c r="B674" s="184"/>
      <c r="C674" s="184"/>
      <c r="D674" s="184"/>
      <c r="E674" s="184"/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9"/>
    </row>
    <row r="675" spans="1:30" ht="14.25">
      <c r="A675" s="196"/>
      <c r="B675" s="184"/>
      <c r="C675" s="184"/>
      <c r="D675" s="184"/>
      <c r="E675" s="184"/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9"/>
    </row>
    <row r="676" spans="1:30" ht="14.25">
      <c r="A676" s="196"/>
      <c r="B676" s="184"/>
      <c r="C676" s="184"/>
      <c r="D676" s="184"/>
      <c r="E676" s="184"/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9"/>
    </row>
    <row r="677" spans="1:30" ht="14.25">
      <c r="A677" s="196"/>
      <c r="B677" s="184"/>
      <c r="C677" s="184"/>
      <c r="D677" s="184"/>
      <c r="E677" s="184"/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9"/>
    </row>
    <row r="678" spans="1:30" ht="14.25">
      <c r="A678" s="196"/>
      <c r="B678" s="184"/>
      <c r="C678" s="184"/>
      <c r="D678" s="184"/>
      <c r="E678" s="184"/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9"/>
    </row>
    <row r="679" spans="1:30" ht="14.25">
      <c r="A679" s="196"/>
      <c r="B679" s="184"/>
      <c r="C679" s="184"/>
      <c r="D679" s="184"/>
      <c r="E679" s="184"/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9"/>
    </row>
    <row r="680" spans="1:30" ht="14.25">
      <c r="A680" s="196"/>
      <c r="B680" s="184"/>
      <c r="C680" s="184"/>
      <c r="D680" s="184"/>
      <c r="E680" s="184"/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9"/>
    </row>
    <row r="681" spans="1:30" ht="14.25">
      <c r="A681" s="196"/>
      <c r="B681" s="184"/>
      <c r="C681" s="184"/>
      <c r="D681" s="184"/>
      <c r="E681" s="184"/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  <c r="X681" s="184"/>
      <c r="Y681" s="184"/>
      <c r="Z681" s="184"/>
      <c r="AA681" s="184"/>
      <c r="AB681" s="184"/>
      <c r="AC681" s="184"/>
      <c r="AD681" s="189"/>
    </row>
    <row r="682" spans="1:30" ht="14.25">
      <c r="A682" s="196"/>
      <c r="B682" s="184"/>
      <c r="C682" s="184"/>
      <c r="D682" s="184"/>
      <c r="E682" s="184"/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  <c r="X682" s="184"/>
      <c r="Y682" s="184"/>
      <c r="Z682" s="184"/>
      <c r="AA682" s="184"/>
      <c r="AB682" s="184"/>
      <c r="AC682" s="184"/>
      <c r="AD682" s="189"/>
    </row>
    <row r="683" spans="1:30" ht="14.25">
      <c r="A683" s="196"/>
      <c r="B683" s="184"/>
      <c r="C683" s="184"/>
      <c r="D683" s="184"/>
      <c r="E683" s="184"/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  <c r="X683" s="184"/>
      <c r="Y683" s="184"/>
      <c r="Z683" s="184"/>
      <c r="AA683" s="184"/>
      <c r="AB683" s="184"/>
      <c r="AC683" s="184"/>
      <c r="AD683" s="189"/>
    </row>
    <row r="684" spans="1:30" ht="14.25">
      <c r="A684" s="196"/>
      <c r="B684" s="184"/>
      <c r="C684" s="184"/>
      <c r="D684" s="184"/>
      <c r="E684" s="184"/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  <c r="X684" s="184"/>
      <c r="Y684" s="184"/>
      <c r="Z684" s="184"/>
      <c r="AA684" s="184"/>
      <c r="AB684" s="184"/>
      <c r="AC684" s="184"/>
      <c r="AD684" s="189"/>
    </row>
    <row r="685" spans="1:30" ht="14.25">
      <c r="A685" s="196"/>
      <c r="B685" s="184"/>
      <c r="C685" s="184"/>
      <c r="D685" s="184"/>
      <c r="E685" s="184"/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  <c r="X685" s="184"/>
      <c r="Y685" s="184"/>
      <c r="Z685" s="184"/>
      <c r="AA685" s="184"/>
      <c r="AB685" s="184"/>
      <c r="AC685" s="184"/>
      <c r="AD685" s="189"/>
    </row>
    <row r="686" spans="1:30" ht="14.25">
      <c r="A686" s="196"/>
      <c r="B686" s="184"/>
      <c r="C686" s="184"/>
      <c r="D686" s="184"/>
      <c r="E686" s="184"/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  <c r="X686" s="184"/>
      <c r="Y686" s="184"/>
      <c r="Z686" s="184"/>
      <c r="AA686" s="184"/>
      <c r="AB686" s="184"/>
      <c r="AC686" s="184"/>
      <c r="AD686" s="189"/>
    </row>
    <row r="687" spans="1:30" ht="14.25">
      <c r="A687" s="196"/>
      <c r="B687" s="184"/>
      <c r="C687" s="184"/>
      <c r="D687" s="184"/>
      <c r="E687" s="184"/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  <c r="X687" s="184"/>
      <c r="Y687" s="184"/>
      <c r="Z687" s="184"/>
      <c r="AA687" s="184"/>
      <c r="AB687" s="184"/>
      <c r="AC687" s="184"/>
      <c r="AD687" s="189"/>
    </row>
    <row r="688" spans="1:30" ht="14.25">
      <c r="A688" s="196"/>
      <c r="B688" s="184"/>
      <c r="C688" s="184"/>
      <c r="D688" s="184"/>
      <c r="E688" s="184"/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  <c r="X688" s="184"/>
      <c r="Y688" s="184"/>
      <c r="Z688" s="184"/>
      <c r="AA688" s="184"/>
      <c r="AB688" s="184"/>
      <c r="AC688" s="184"/>
      <c r="AD688" s="189"/>
    </row>
    <row r="689" spans="1:30" ht="14.25">
      <c r="A689" s="196"/>
      <c r="B689" s="184"/>
      <c r="C689" s="184"/>
      <c r="D689" s="184"/>
      <c r="E689" s="184"/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  <c r="X689" s="184"/>
      <c r="Y689" s="184"/>
      <c r="Z689" s="184"/>
      <c r="AA689" s="184"/>
      <c r="AB689" s="184"/>
      <c r="AC689" s="184"/>
      <c r="AD689" s="189"/>
    </row>
    <row r="690" spans="1:30" ht="14.25">
      <c r="A690" s="196"/>
      <c r="B690" s="184"/>
      <c r="C690" s="184"/>
      <c r="D690" s="184"/>
      <c r="E690" s="184"/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  <c r="X690" s="184"/>
      <c r="Y690" s="184"/>
      <c r="Z690" s="184"/>
      <c r="AA690" s="184"/>
      <c r="AB690" s="184"/>
      <c r="AC690" s="184"/>
      <c r="AD690" s="189"/>
    </row>
    <row r="691" spans="1:30" ht="14.25">
      <c r="A691" s="196"/>
      <c r="B691" s="184"/>
      <c r="C691" s="184"/>
      <c r="D691" s="184"/>
      <c r="E691" s="184"/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  <c r="X691" s="184"/>
      <c r="Y691" s="184"/>
      <c r="Z691" s="184"/>
      <c r="AA691" s="184"/>
      <c r="AB691" s="184"/>
      <c r="AC691" s="184"/>
      <c r="AD691" s="189"/>
    </row>
    <row r="692" spans="1:30" ht="14.25">
      <c r="A692" s="196"/>
      <c r="B692" s="184"/>
      <c r="C692" s="184"/>
      <c r="D692" s="184"/>
      <c r="E692" s="184"/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  <c r="X692" s="184"/>
      <c r="Y692" s="184"/>
      <c r="Z692" s="184"/>
      <c r="AA692" s="184"/>
      <c r="AB692" s="184"/>
      <c r="AC692" s="184"/>
      <c r="AD692" s="189"/>
    </row>
    <row r="693" spans="1:30" ht="14.25">
      <c r="A693" s="196"/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  <c r="X693" s="184"/>
      <c r="Y693" s="184"/>
      <c r="Z693" s="184"/>
      <c r="AA693" s="184"/>
      <c r="AB693" s="184"/>
      <c r="AC693" s="184"/>
      <c r="AD693" s="189"/>
    </row>
    <row r="694" spans="1:30" ht="14.25">
      <c r="A694" s="196"/>
      <c r="B694" s="184"/>
      <c r="C694" s="184"/>
      <c r="D694" s="184"/>
      <c r="E694" s="184"/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  <c r="X694" s="184"/>
      <c r="Y694" s="184"/>
      <c r="Z694" s="184"/>
      <c r="AA694" s="184"/>
      <c r="AB694" s="184"/>
      <c r="AC694" s="184"/>
      <c r="AD694" s="189"/>
    </row>
    <row r="695" spans="1:30" ht="14.25">
      <c r="A695" s="196"/>
      <c r="B695" s="184"/>
      <c r="C695" s="184"/>
      <c r="D695" s="184"/>
      <c r="E695" s="184"/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  <c r="X695" s="184"/>
      <c r="Y695" s="184"/>
      <c r="Z695" s="184"/>
      <c r="AA695" s="184"/>
      <c r="AB695" s="184"/>
      <c r="AC695" s="184"/>
      <c r="AD695" s="189"/>
    </row>
    <row r="696" spans="1:30" ht="14.25">
      <c r="A696" s="196"/>
      <c r="B696" s="184"/>
      <c r="C696" s="184"/>
      <c r="D696" s="184"/>
      <c r="E696" s="184"/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  <c r="X696" s="184"/>
      <c r="Y696" s="184"/>
      <c r="Z696" s="184"/>
      <c r="AA696" s="184"/>
      <c r="AB696" s="184"/>
      <c r="AC696" s="184"/>
      <c r="AD696" s="189"/>
    </row>
    <row r="697" spans="1:30" ht="14.25">
      <c r="A697" s="196"/>
      <c r="B697" s="184"/>
      <c r="C697" s="184"/>
      <c r="D697" s="184"/>
      <c r="E697" s="184"/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  <c r="X697" s="184"/>
      <c r="Y697" s="184"/>
      <c r="Z697" s="184"/>
      <c r="AA697" s="184"/>
      <c r="AB697" s="184"/>
      <c r="AC697" s="184"/>
      <c r="AD697" s="189"/>
    </row>
    <row r="698" spans="1:30" ht="14.25">
      <c r="A698" s="196"/>
      <c r="B698" s="184"/>
      <c r="C698" s="184"/>
      <c r="D698" s="184"/>
      <c r="E698" s="184"/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9"/>
    </row>
    <row r="699" spans="1:30" ht="14.25">
      <c r="A699" s="196"/>
      <c r="B699" s="184"/>
      <c r="C699" s="184"/>
      <c r="D699" s="184"/>
      <c r="E699" s="184"/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  <c r="X699" s="184"/>
      <c r="Y699" s="184"/>
      <c r="Z699" s="184"/>
      <c r="AA699" s="184"/>
      <c r="AB699" s="184"/>
      <c r="AC699" s="184"/>
      <c r="AD699" s="189"/>
    </row>
    <row r="700" spans="1:30" ht="14.25">
      <c r="A700" s="196"/>
      <c r="B700" s="184"/>
      <c r="C700" s="184"/>
      <c r="D700" s="184"/>
      <c r="E700" s="184"/>
      <c r="F700" s="184"/>
      <c r="G700" s="184"/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  <c r="X700" s="184"/>
      <c r="Y700" s="184"/>
      <c r="Z700" s="184"/>
      <c r="AA700" s="184"/>
      <c r="AB700" s="184"/>
      <c r="AC700" s="184"/>
      <c r="AD700" s="189"/>
    </row>
    <row r="701" spans="1:30" ht="14.25">
      <c r="A701" s="196"/>
      <c r="B701" s="184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9"/>
    </row>
    <row r="702" spans="1:30" ht="14.25">
      <c r="A702" s="196"/>
      <c r="B702" s="184"/>
      <c r="C702" s="184"/>
      <c r="D702" s="184"/>
      <c r="E702" s="184"/>
      <c r="F702" s="184"/>
      <c r="G702" s="184"/>
      <c r="H702" s="184"/>
      <c r="I702" s="184"/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  <c r="X702" s="184"/>
      <c r="Y702" s="184"/>
      <c r="Z702" s="184"/>
      <c r="AA702" s="184"/>
      <c r="AB702" s="184"/>
      <c r="AC702" s="184"/>
      <c r="AD702" s="189"/>
    </row>
    <row r="703" spans="1:30" ht="14.25">
      <c r="A703" s="196"/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Y703" s="184"/>
      <c r="Z703" s="184"/>
      <c r="AA703" s="184"/>
      <c r="AB703" s="184"/>
      <c r="AC703" s="184"/>
      <c r="AD703" s="189"/>
    </row>
    <row r="704" spans="1:30" ht="14.25">
      <c r="A704" s="196"/>
      <c r="B704" s="184"/>
      <c r="C704" s="184"/>
      <c r="D704" s="184"/>
      <c r="E704" s="184"/>
      <c r="F704" s="184"/>
      <c r="G704" s="184"/>
      <c r="H704" s="184"/>
      <c r="I704" s="184"/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  <c r="X704" s="184"/>
      <c r="Y704" s="184"/>
      <c r="Z704" s="184"/>
      <c r="AA704" s="184"/>
      <c r="AB704" s="184"/>
      <c r="AC704" s="184"/>
      <c r="AD704" s="189"/>
    </row>
    <row r="705" spans="1:30" ht="14.25">
      <c r="A705" s="196"/>
      <c r="B705" s="184"/>
      <c r="C705" s="184"/>
      <c r="D705" s="184"/>
      <c r="E705" s="184"/>
      <c r="F705" s="184"/>
      <c r="G705" s="184"/>
      <c r="H705" s="184"/>
      <c r="I705" s="184"/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  <c r="X705" s="184"/>
      <c r="Y705" s="184"/>
      <c r="Z705" s="184"/>
      <c r="AA705" s="184"/>
      <c r="AB705" s="184"/>
      <c r="AC705" s="184"/>
      <c r="AD705" s="189"/>
    </row>
    <row r="706" spans="1:30" ht="14.25">
      <c r="A706" s="196"/>
      <c r="B706" s="184"/>
      <c r="C706" s="184"/>
      <c r="D706" s="184"/>
      <c r="E706" s="184"/>
      <c r="F706" s="184"/>
      <c r="G706" s="184"/>
      <c r="H706" s="184"/>
      <c r="I706" s="184"/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  <c r="X706" s="184"/>
      <c r="Y706" s="184"/>
      <c r="Z706" s="184"/>
      <c r="AA706" s="184"/>
      <c r="AB706" s="184"/>
      <c r="AC706" s="184"/>
      <c r="AD706" s="189"/>
    </row>
    <row r="707" spans="1:30" ht="14.25">
      <c r="A707" s="196"/>
      <c r="B707" s="184"/>
      <c r="C707" s="184"/>
      <c r="D707" s="184"/>
      <c r="E707" s="184"/>
      <c r="F707" s="184"/>
      <c r="G707" s="184"/>
      <c r="H707" s="184"/>
      <c r="I707" s="184"/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  <c r="X707" s="184"/>
      <c r="Y707" s="184"/>
      <c r="Z707" s="184"/>
      <c r="AA707" s="184"/>
      <c r="AB707" s="184"/>
      <c r="AC707" s="184"/>
      <c r="AD707" s="189"/>
    </row>
    <row r="708" spans="1:30" ht="14.25">
      <c r="A708" s="196"/>
      <c r="B708" s="184"/>
      <c r="C708" s="184"/>
      <c r="D708" s="184"/>
      <c r="E708" s="184"/>
      <c r="F708" s="184"/>
      <c r="G708" s="184"/>
      <c r="H708" s="184"/>
      <c r="I708" s="184"/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  <c r="X708" s="184"/>
      <c r="Y708" s="184"/>
      <c r="Z708" s="184"/>
      <c r="AA708" s="184"/>
      <c r="AB708" s="184"/>
      <c r="AC708" s="184"/>
      <c r="AD708" s="189"/>
    </row>
    <row r="709" spans="1:30" ht="14.25">
      <c r="A709" s="196"/>
      <c r="B709" s="184"/>
      <c r="C709" s="184"/>
      <c r="D709" s="184"/>
      <c r="E709" s="184"/>
      <c r="F709" s="184"/>
      <c r="G709" s="184"/>
      <c r="H709" s="184"/>
      <c r="I709" s="184"/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  <c r="X709" s="184"/>
      <c r="Y709" s="184"/>
      <c r="Z709" s="184"/>
      <c r="AA709" s="184"/>
      <c r="AB709" s="184"/>
      <c r="AC709" s="184"/>
      <c r="AD709" s="189"/>
    </row>
    <row r="710" spans="1:30" ht="14.25">
      <c r="A710" s="196"/>
      <c r="B710" s="184"/>
      <c r="C710" s="184"/>
      <c r="D710" s="184"/>
      <c r="E710" s="184"/>
      <c r="F710" s="184"/>
      <c r="G710" s="184"/>
      <c r="H710" s="184"/>
      <c r="I710" s="184"/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  <c r="X710" s="184"/>
      <c r="Y710" s="184"/>
      <c r="Z710" s="184"/>
      <c r="AA710" s="184"/>
      <c r="AB710" s="184"/>
      <c r="AC710" s="184"/>
      <c r="AD710" s="189"/>
    </row>
    <row r="711" spans="1:30" ht="14.25">
      <c r="A711" s="196"/>
      <c r="B711" s="184"/>
      <c r="C711" s="184"/>
      <c r="D711" s="184"/>
      <c r="E711" s="184"/>
      <c r="F711" s="184"/>
      <c r="G711" s="184"/>
      <c r="H711" s="184"/>
      <c r="I711" s="184"/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  <c r="X711" s="184"/>
      <c r="Y711" s="184"/>
      <c r="Z711" s="184"/>
      <c r="AA711" s="184"/>
      <c r="AB711" s="184"/>
      <c r="AC711" s="184"/>
      <c r="AD711" s="189"/>
    </row>
    <row r="712" spans="1:30" ht="14.25">
      <c r="A712" s="196"/>
      <c r="B712" s="184"/>
      <c r="C712" s="184"/>
      <c r="D712" s="184"/>
      <c r="E712" s="184"/>
      <c r="F712" s="184"/>
      <c r="G712" s="184"/>
      <c r="H712" s="184"/>
      <c r="I712" s="184"/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  <c r="X712" s="184"/>
      <c r="Y712" s="184"/>
      <c r="Z712" s="184"/>
      <c r="AA712" s="184"/>
      <c r="AB712" s="184"/>
      <c r="AC712" s="184"/>
      <c r="AD712" s="189"/>
    </row>
    <row r="713" spans="1:30" ht="14.25">
      <c r="A713" s="196"/>
      <c r="B713" s="184"/>
      <c r="C713" s="184"/>
      <c r="D713" s="184"/>
      <c r="E713" s="184"/>
      <c r="F713" s="184"/>
      <c r="G713" s="184"/>
      <c r="H713" s="184"/>
      <c r="I713" s="184"/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  <c r="X713" s="184"/>
      <c r="Y713" s="184"/>
      <c r="Z713" s="184"/>
      <c r="AA713" s="184"/>
      <c r="AB713" s="184"/>
      <c r="AC713" s="184"/>
      <c r="AD713" s="189"/>
    </row>
    <row r="714" spans="1:30" ht="14.25">
      <c r="A714" s="196"/>
      <c r="B714" s="184"/>
      <c r="C714" s="184"/>
      <c r="D714" s="184"/>
      <c r="E714" s="184"/>
      <c r="F714" s="184"/>
      <c r="G714" s="184"/>
      <c r="H714" s="184"/>
      <c r="I714" s="184"/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  <c r="X714" s="184"/>
      <c r="Y714" s="184"/>
      <c r="Z714" s="184"/>
      <c r="AA714" s="184"/>
      <c r="AB714" s="184"/>
      <c r="AC714" s="184"/>
      <c r="AD714" s="189"/>
    </row>
    <row r="715" spans="1:30" ht="14.25">
      <c r="A715" s="196"/>
      <c r="B715" s="184"/>
      <c r="C715" s="184"/>
      <c r="D715" s="184"/>
      <c r="E715" s="184"/>
      <c r="F715" s="184"/>
      <c r="G715" s="184"/>
      <c r="H715" s="184"/>
      <c r="I715" s="184"/>
      <c r="J715" s="184"/>
      <c r="K715" s="184"/>
      <c r="L715" s="184"/>
      <c r="M715" s="184"/>
      <c r="N715" s="184"/>
      <c r="O715" s="184"/>
      <c r="P715" s="184"/>
      <c r="Q715" s="184"/>
      <c r="R715" s="184"/>
      <c r="S715" s="184"/>
      <c r="T715" s="184"/>
      <c r="U715" s="184"/>
      <c r="V715" s="184"/>
      <c r="W715" s="184"/>
      <c r="X715" s="184"/>
      <c r="Y715" s="184"/>
      <c r="Z715" s="184"/>
      <c r="AA715" s="184"/>
      <c r="AB715" s="184"/>
      <c r="AC715" s="184"/>
      <c r="AD715" s="189"/>
    </row>
    <row r="716" spans="1:30" ht="14.25">
      <c r="A716" s="196"/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  <c r="W716" s="184"/>
      <c r="X716" s="184"/>
      <c r="Y716" s="184"/>
      <c r="Z716" s="184"/>
      <c r="AA716" s="184"/>
      <c r="AB716" s="184"/>
      <c r="AC716" s="184"/>
      <c r="AD716" s="189"/>
    </row>
    <row r="717" spans="1:30" ht="14.25">
      <c r="A717" s="196"/>
      <c r="B717" s="184"/>
      <c r="C717" s="184"/>
      <c r="D717" s="184"/>
      <c r="E717" s="184"/>
      <c r="F717" s="184"/>
      <c r="G717" s="184"/>
      <c r="H717" s="184"/>
      <c r="I717" s="184"/>
      <c r="J717" s="184"/>
      <c r="K717" s="184"/>
      <c r="L717" s="184"/>
      <c r="M717" s="184"/>
      <c r="N717" s="184"/>
      <c r="O717" s="184"/>
      <c r="P717" s="184"/>
      <c r="Q717" s="184"/>
      <c r="R717" s="184"/>
      <c r="S717" s="184"/>
      <c r="T717" s="184"/>
      <c r="U717" s="184"/>
      <c r="V717" s="184"/>
      <c r="W717" s="184"/>
      <c r="X717" s="184"/>
      <c r="Y717" s="184"/>
      <c r="Z717" s="184"/>
      <c r="AA717" s="184"/>
      <c r="AB717" s="184"/>
      <c r="AC717" s="184"/>
      <c r="AD717" s="189"/>
    </row>
    <row r="718" spans="1:30" ht="14.25">
      <c r="A718" s="196"/>
      <c r="B718" s="184"/>
      <c r="C718" s="184"/>
      <c r="D718" s="184"/>
      <c r="E718" s="184"/>
      <c r="F718" s="184"/>
      <c r="G718" s="184"/>
      <c r="H718" s="184"/>
      <c r="I718" s="184"/>
      <c r="J718" s="184"/>
      <c r="K718" s="184"/>
      <c r="L718" s="184"/>
      <c r="M718" s="184"/>
      <c r="N718" s="184"/>
      <c r="O718" s="184"/>
      <c r="P718" s="184"/>
      <c r="Q718" s="184"/>
      <c r="R718" s="184"/>
      <c r="S718" s="184"/>
      <c r="T718" s="184"/>
      <c r="U718" s="184"/>
      <c r="V718" s="184"/>
      <c r="W718" s="184"/>
      <c r="X718" s="184"/>
      <c r="Y718" s="184"/>
      <c r="Z718" s="184"/>
      <c r="AA718" s="184"/>
      <c r="AB718" s="184"/>
      <c r="AC718" s="184"/>
      <c r="AD718" s="189"/>
    </row>
    <row r="719" spans="1:30" ht="14.25">
      <c r="A719" s="196"/>
      <c r="B719" s="184"/>
      <c r="C719" s="184"/>
      <c r="D719" s="184"/>
      <c r="E719" s="184"/>
      <c r="F719" s="184"/>
      <c r="G719" s="184"/>
      <c r="H719" s="184"/>
      <c r="I719" s="184"/>
      <c r="J719" s="184"/>
      <c r="K719" s="184"/>
      <c r="L719" s="184"/>
      <c r="M719" s="184"/>
      <c r="N719" s="184"/>
      <c r="O719" s="184"/>
      <c r="P719" s="184"/>
      <c r="Q719" s="184"/>
      <c r="R719" s="184"/>
      <c r="S719" s="184"/>
      <c r="T719" s="184"/>
      <c r="U719" s="184"/>
      <c r="V719" s="184"/>
      <c r="W719" s="184"/>
      <c r="X719" s="184"/>
      <c r="Y719" s="184"/>
      <c r="Z719" s="184"/>
      <c r="AA719" s="184"/>
      <c r="AB719" s="184"/>
      <c r="AC719" s="184"/>
      <c r="AD719" s="189"/>
    </row>
    <row r="720" spans="1:30" ht="14.25">
      <c r="A720" s="196"/>
      <c r="B720" s="184"/>
      <c r="C720" s="184"/>
      <c r="D720" s="184"/>
      <c r="E720" s="184"/>
      <c r="F720" s="184"/>
      <c r="G720" s="184"/>
      <c r="H720" s="184"/>
      <c r="I720" s="184"/>
      <c r="J720" s="184"/>
      <c r="K720" s="184"/>
      <c r="L720" s="184"/>
      <c r="M720" s="184"/>
      <c r="N720" s="184"/>
      <c r="O720" s="184"/>
      <c r="P720" s="184"/>
      <c r="Q720" s="184"/>
      <c r="R720" s="184"/>
      <c r="S720" s="184"/>
      <c r="T720" s="184"/>
      <c r="U720" s="184"/>
      <c r="V720" s="184"/>
      <c r="W720" s="184"/>
      <c r="X720" s="184"/>
      <c r="Y720" s="184"/>
      <c r="Z720" s="184"/>
      <c r="AA720" s="184"/>
      <c r="AB720" s="184"/>
      <c r="AC720" s="184"/>
      <c r="AD720" s="189"/>
    </row>
    <row r="721" spans="1:30" ht="14.25">
      <c r="A721" s="196"/>
      <c r="B721" s="184"/>
      <c r="C721" s="184"/>
      <c r="D721" s="184"/>
      <c r="E721" s="184"/>
      <c r="F721" s="184"/>
      <c r="G721" s="184"/>
      <c r="H721" s="184"/>
      <c r="I721" s="184"/>
      <c r="J721" s="184"/>
      <c r="K721" s="184"/>
      <c r="L721" s="184"/>
      <c r="M721" s="184"/>
      <c r="N721" s="184"/>
      <c r="O721" s="184"/>
      <c r="P721" s="184"/>
      <c r="Q721" s="184"/>
      <c r="R721" s="184"/>
      <c r="S721" s="184"/>
      <c r="T721" s="184"/>
      <c r="U721" s="184"/>
      <c r="V721" s="184"/>
      <c r="W721" s="184"/>
      <c r="X721" s="184"/>
      <c r="Y721" s="184"/>
      <c r="Z721" s="184"/>
      <c r="AA721" s="184"/>
      <c r="AB721" s="184"/>
      <c r="AC721" s="184"/>
      <c r="AD721" s="189"/>
    </row>
    <row r="722" spans="1:30" ht="14.25">
      <c r="A722" s="196"/>
      <c r="B722" s="184"/>
      <c r="C722" s="184"/>
      <c r="D722" s="184"/>
      <c r="E722" s="184"/>
      <c r="F722" s="184"/>
      <c r="G722" s="184"/>
      <c r="H722" s="184"/>
      <c r="I722" s="184"/>
      <c r="J722" s="184"/>
      <c r="K722" s="184"/>
      <c r="L722" s="184"/>
      <c r="M722" s="184"/>
      <c r="N722" s="184"/>
      <c r="O722" s="184"/>
      <c r="P722" s="184"/>
      <c r="Q722" s="184"/>
      <c r="R722" s="184"/>
      <c r="S722" s="184"/>
      <c r="T722" s="184"/>
      <c r="U722" s="184"/>
      <c r="V722" s="184"/>
      <c r="W722" s="184"/>
      <c r="X722" s="184"/>
      <c r="Y722" s="184"/>
      <c r="Z722" s="184"/>
      <c r="AA722" s="184"/>
      <c r="AB722" s="184"/>
      <c r="AC722" s="184"/>
      <c r="AD722" s="189"/>
    </row>
    <row r="723" spans="1:30" ht="14.25">
      <c r="A723" s="196"/>
      <c r="B723" s="184"/>
      <c r="C723" s="184"/>
      <c r="D723" s="184"/>
      <c r="E723" s="184"/>
      <c r="F723" s="184"/>
      <c r="G723" s="184"/>
      <c r="H723" s="184"/>
      <c r="I723" s="184"/>
      <c r="J723" s="184"/>
      <c r="K723" s="184"/>
      <c r="L723" s="184"/>
      <c r="M723" s="184"/>
      <c r="N723" s="184"/>
      <c r="O723" s="184"/>
      <c r="P723" s="184"/>
      <c r="Q723" s="184"/>
      <c r="R723" s="184"/>
      <c r="S723" s="184"/>
      <c r="T723" s="184"/>
      <c r="U723" s="184"/>
      <c r="V723" s="184"/>
      <c r="W723" s="184"/>
      <c r="X723" s="184"/>
      <c r="Y723" s="184"/>
      <c r="Z723" s="184"/>
      <c r="AA723" s="184"/>
      <c r="AB723" s="184"/>
      <c r="AC723" s="184"/>
      <c r="AD723" s="189"/>
    </row>
    <row r="724" spans="1:30" ht="14.25">
      <c r="A724" s="196"/>
      <c r="B724" s="184"/>
      <c r="C724" s="184"/>
      <c r="D724" s="184"/>
      <c r="E724" s="184"/>
      <c r="F724" s="184"/>
      <c r="G724" s="184"/>
      <c r="H724" s="184"/>
      <c r="I724" s="184"/>
      <c r="J724" s="184"/>
      <c r="K724" s="184"/>
      <c r="L724" s="184"/>
      <c r="M724" s="184"/>
      <c r="N724" s="184"/>
      <c r="O724" s="184"/>
      <c r="P724" s="184"/>
      <c r="Q724" s="184"/>
      <c r="R724" s="184"/>
      <c r="S724" s="184"/>
      <c r="T724" s="184"/>
      <c r="U724" s="184"/>
      <c r="V724" s="184"/>
      <c r="W724" s="184"/>
      <c r="X724" s="184"/>
      <c r="Y724" s="184"/>
      <c r="Z724" s="184"/>
      <c r="AA724" s="184"/>
      <c r="AB724" s="184"/>
      <c r="AC724" s="184"/>
      <c r="AD724" s="189"/>
    </row>
    <row r="725" spans="1:30" ht="14.25">
      <c r="A725" s="196"/>
      <c r="B725" s="184"/>
      <c r="C725" s="184"/>
      <c r="D725" s="184"/>
      <c r="E725" s="184"/>
      <c r="F725" s="184"/>
      <c r="G725" s="184"/>
      <c r="H725" s="184"/>
      <c r="I725" s="184"/>
      <c r="J725" s="184"/>
      <c r="K725" s="184"/>
      <c r="L725" s="184"/>
      <c r="M725" s="184"/>
      <c r="N725" s="184"/>
      <c r="O725" s="184"/>
      <c r="P725" s="184"/>
      <c r="Q725" s="184"/>
      <c r="R725" s="184"/>
      <c r="S725" s="184"/>
      <c r="T725" s="184"/>
      <c r="U725" s="184"/>
      <c r="V725" s="184"/>
      <c r="W725" s="184"/>
      <c r="X725" s="184"/>
      <c r="Y725" s="184"/>
      <c r="Z725" s="184"/>
      <c r="AA725" s="184"/>
      <c r="AB725" s="184"/>
      <c r="AC725" s="184"/>
      <c r="AD725" s="189"/>
    </row>
    <row r="726" spans="1:30" ht="14.25">
      <c r="A726" s="196"/>
      <c r="B726" s="184"/>
      <c r="C726" s="184"/>
      <c r="D726" s="184"/>
      <c r="E726" s="184"/>
      <c r="F726" s="184"/>
      <c r="G726" s="184"/>
      <c r="H726" s="184"/>
      <c r="I726" s="184"/>
      <c r="J726" s="184"/>
      <c r="K726" s="184"/>
      <c r="L726" s="184"/>
      <c r="M726" s="184"/>
      <c r="N726" s="184"/>
      <c r="O726" s="184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9"/>
    </row>
    <row r="727" spans="1:30" ht="14.25">
      <c r="A727" s="196"/>
      <c r="B727" s="184"/>
      <c r="C727" s="184"/>
      <c r="D727" s="184"/>
      <c r="E727" s="184"/>
      <c r="F727" s="184"/>
      <c r="G727" s="184"/>
      <c r="H727" s="184"/>
      <c r="I727" s="184"/>
      <c r="J727" s="184"/>
      <c r="K727" s="184"/>
      <c r="L727" s="184"/>
      <c r="M727" s="184"/>
      <c r="N727" s="184"/>
      <c r="O727" s="184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9"/>
    </row>
    <row r="728" spans="1:30" ht="14.25">
      <c r="A728" s="196"/>
      <c r="B728" s="184"/>
      <c r="C728" s="184"/>
      <c r="D728" s="184"/>
      <c r="E728" s="184"/>
      <c r="F728" s="184"/>
      <c r="G728" s="184"/>
      <c r="H728" s="184"/>
      <c r="I728" s="184"/>
      <c r="J728" s="184"/>
      <c r="K728" s="184"/>
      <c r="L728" s="184"/>
      <c r="M728" s="184"/>
      <c r="N728" s="184"/>
      <c r="O728" s="184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9"/>
    </row>
    <row r="729" spans="1:30" ht="14.25">
      <c r="A729" s="196"/>
      <c r="B729" s="184"/>
      <c r="C729" s="184"/>
      <c r="D729" s="184"/>
      <c r="E729" s="184"/>
      <c r="F729" s="184"/>
      <c r="G729" s="184"/>
      <c r="H729" s="184"/>
      <c r="I729" s="184"/>
      <c r="J729" s="184"/>
      <c r="K729" s="184"/>
      <c r="L729" s="184"/>
      <c r="M729" s="184"/>
      <c r="N729" s="184"/>
      <c r="O729" s="184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9"/>
    </row>
    <row r="730" spans="1:30" ht="14.25">
      <c r="A730" s="196"/>
      <c r="B730" s="184"/>
      <c r="C730" s="184"/>
      <c r="D730" s="184"/>
      <c r="E730" s="184"/>
      <c r="F730" s="184"/>
      <c r="G730" s="184"/>
      <c r="H730" s="184"/>
      <c r="I730" s="184"/>
      <c r="J730" s="184"/>
      <c r="K730" s="184"/>
      <c r="L730" s="184"/>
      <c r="M730" s="184"/>
      <c r="N730" s="184"/>
      <c r="O730" s="184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9"/>
    </row>
    <row r="731" spans="1:30" ht="14.25">
      <c r="A731" s="196"/>
      <c r="B731" s="184"/>
      <c r="C731" s="184"/>
      <c r="D731" s="184"/>
      <c r="E731" s="184"/>
      <c r="F731" s="184"/>
      <c r="G731" s="184"/>
      <c r="H731" s="184"/>
      <c r="I731" s="184"/>
      <c r="J731" s="184"/>
      <c r="K731" s="184"/>
      <c r="L731" s="184"/>
      <c r="M731" s="184"/>
      <c r="N731" s="184"/>
      <c r="O731" s="184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9"/>
    </row>
    <row r="732" spans="1:30" ht="14.25">
      <c r="A732" s="196"/>
      <c r="B732" s="184"/>
      <c r="C732" s="184"/>
      <c r="D732" s="184"/>
      <c r="E732" s="184"/>
      <c r="F732" s="184"/>
      <c r="G732" s="184"/>
      <c r="H732" s="184"/>
      <c r="I732" s="184"/>
      <c r="J732" s="184"/>
      <c r="K732" s="184"/>
      <c r="L732" s="184"/>
      <c r="M732" s="184"/>
      <c r="N732" s="184"/>
      <c r="O732" s="184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9"/>
    </row>
    <row r="733" spans="1:30" ht="14.25">
      <c r="A733" s="196"/>
      <c r="B733" s="184"/>
      <c r="C733" s="184"/>
      <c r="D733" s="184"/>
      <c r="E733" s="184"/>
      <c r="F733" s="184"/>
      <c r="G733" s="184"/>
      <c r="H733" s="184"/>
      <c r="I733" s="184"/>
      <c r="J733" s="184"/>
      <c r="K733" s="184"/>
      <c r="L733" s="184"/>
      <c r="M733" s="184"/>
      <c r="N733" s="184"/>
      <c r="O733" s="184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9"/>
    </row>
    <row r="734" spans="1:30" ht="14.25">
      <c r="A734" s="196"/>
      <c r="B734" s="184"/>
      <c r="C734" s="184"/>
      <c r="D734" s="184"/>
      <c r="E734" s="184"/>
      <c r="F734" s="184"/>
      <c r="G734" s="184"/>
      <c r="H734" s="184"/>
      <c r="I734" s="184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9"/>
    </row>
    <row r="735" spans="1:30" ht="14.25">
      <c r="A735" s="196"/>
      <c r="B735" s="184"/>
      <c r="C735" s="184"/>
      <c r="D735" s="184"/>
      <c r="E735" s="184"/>
      <c r="F735" s="184"/>
      <c r="G735" s="184"/>
      <c r="H735" s="184"/>
      <c r="I735" s="184"/>
      <c r="J735" s="184"/>
      <c r="K735" s="184"/>
      <c r="L735" s="184"/>
      <c r="M735" s="184"/>
      <c r="N735" s="184"/>
      <c r="O735" s="184"/>
      <c r="P735" s="184"/>
      <c r="Q735" s="184"/>
      <c r="R735" s="184"/>
      <c r="S735" s="184"/>
      <c r="T735" s="184"/>
      <c r="U735" s="184"/>
      <c r="V735" s="184"/>
      <c r="W735" s="184"/>
      <c r="X735" s="184"/>
      <c r="Y735" s="184"/>
      <c r="Z735" s="184"/>
      <c r="AA735" s="184"/>
      <c r="AB735" s="184"/>
      <c r="AC735" s="184"/>
      <c r="AD735" s="189"/>
    </row>
    <row r="736" spans="1:30" ht="14.25">
      <c r="A736" s="196"/>
      <c r="B736" s="184"/>
      <c r="C736" s="184"/>
      <c r="D736" s="184"/>
      <c r="E736" s="184"/>
      <c r="F736" s="184"/>
      <c r="G736" s="184"/>
      <c r="H736" s="184"/>
      <c r="I736" s="184"/>
      <c r="J736" s="184"/>
      <c r="K736" s="184"/>
      <c r="L736" s="184"/>
      <c r="M736" s="184"/>
      <c r="N736" s="184"/>
      <c r="O736" s="184"/>
      <c r="P736" s="184"/>
      <c r="Q736" s="184"/>
      <c r="R736" s="184"/>
      <c r="S736" s="184"/>
      <c r="T736" s="184"/>
      <c r="U736" s="184"/>
      <c r="V736" s="184"/>
      <c r="W736" s="184"/>
      <c r="X736" s="184"/>
      <c r="Y736" s="184"/>
      <c r="Z736" s="184"/>
      <c r="AA736" s="184"/>
      <c r="AB736" s="184"/>
      <c r="AC736" s="184"/>
      <c r="AD736" s="189"/>
    </row>
    <row r="737" spans="1:30" ht="14.25">
      <c r="A737" s="196"/>
      <c r="B737" s="184"/>
      <c r="C737" s="184"/>
      <c r="D737" s="184"/>
      <c r="E737" s="184"/>
      <c r="F737" s="184"/>
      <c r="G737" s="184"/>
      <c r="H737" s="184"/>
      <c r="I737" s="184"/>
      <c r="J737" s="184"/>
      <c r="K737" s="184"/>
      <c r="L737" s="184"/>
      <c r="M737" s="184"/>
      <c r="N737" s="184"/>
      <c r="O737" s="184"/>
      <c r="P737" s="184"/>
      <c r="Q737" s="184"/>
      <c r="R737" s="184"/>
      <c r="S737" s="184"/>
      <c r="T737" s="184"/>
      <c r="U737" s="184"/>
      <c r="V737" s="184"/>
      <c r="W737" s="184"/>
      <c r="X737" s="184"/>
      <c r="Y737" s="184"/>
      <c r="Z737" s="184"/>
      <c r="AA737" s="184"/>
      <c r="AB737" s="184"/>
      <c r="AC737" s="184"/>
      <c r="AD737" s="189"/>
    </row>
    <row r="738" spans="1:30" ht="14.25">
      <c r="A738" s="196"/>
      <c r="B738" s="184"/>
      <c r="C738" s="184"/>
      <c r="D738" s="184"/>
      <c r="E738" s="184"/>
      <c r="F738" s="184"/>
      <c r="G738" s="184"/>
      <c r="H738" s="184"/>
      <c r="I738" s="184"/>
      <c r="J738" s="184"/>
      <c r="K738" s="184"/>
      <c r="L738" s="184"/>
      <c r="M738" s="184"/>
      <c r="N738" s="184"/>
      <c r="O738" s="184"/>
      <c r="P738" s="184"/>
      <c r="Q738" s="184"/>
      <c r="R738" s="184"/>
      <c r="S738" s="184"/>
      <c r="T738" s="184"/>
      <c r="U738" s="184"/>
      <c r="V738" s="184"/>
      <c r="W738" s="184"/>
      <c r="X738" s="184"/>
      <c r="Y738" s="184"/>
      <c r="Z738" s="184"/>
      <c r="AA738" s="184"/>
      <c r="AB738" s="184"/>
      <c r="AC738" s="184"/>
      <c r="AD738" s="189"/>
    </row>
    <row r="739" spans="1:30" ht="14.25">
      <c r="A739" s="196"/>
      <c r="B739" s="184"/>
      <c r="C739" s="184"/>
      <c r="D739" s="184"/>
      <c r="E739" s="184"/>
      <c r="F739" s="184"/>
      <c r="G739" s="184"/>
      <c r="H739" s="184"/>
      <c r="I739" s="184"/>
      <c r="J739" s="184"/>
      <c r="K739" s="184"/>
      <c r="L739" s="184"/>
      <c r="M739" s="184"/>
      <c r="N739" s="184"/>
      <c r="O739" s="184"/>
      <c r="P739" s="184"/>
      <c r="Q739" s="184"/>
      <c r="R739" s="184"/>
      <c r="S739" s="184"/>
      <c r="T739" s="184"/>
      <c r="U739" s="184"/>
      <c r="V739" s="184"/>
      <c r="W739" s="184"/>
      <c r="X739" s="184"/>
      <c r="Y739" s="184"/>
      <c r="Z739" s="184"/>
      <c r="AA739" s="184"/>
      <c r="AB739" s="184"/>
      <c r="AC739" s="184"/>
      <c r="AD739" s="189"/>
    </row>
    <row r="740" spans="1:30" ht="14.25">
      <c r="A740" s="196"/>
      <c r="B740" s="184"/>
      <c r="C740" s="184"/>
      <c r="D740" s="184"/>
      <c r="E740" s="184"/>
      <c r="F740" s="184"/>
      <c r="G740" s="184"/>
      <c r="H740" s="184"/>
      <c r="I740" s="184"/>
      <c r="J740" s="184"/>
      <c r="K740" s="184"/>
      <c r="L740" s="184"/>
      <c r="M740" s="184"/>
      <c r="N740" s="184"/>
      <c r="O740" s="184"/>
      <c r="P740" s="184"/>
      <c r="Q740" s="184"/>
      <c r="R740" s="184"/>
      <c r="S740" s="184"/>
      <c r="T740" s="184"/>
      <c r="U740" s="184"/>
      <c r="V740" s="184"/>
      <c r="W740" s="184"/>
      <c r="X740" s="184"/>
      <c r="Y740" s="184"/>
      <c r="Z740" s="184"/>
      <c r="AA740" s="184"/>
      <c r="AB740" s="184"/>
      <c r="AC740" s="184"/>
      <c r="AD740" s="189"/>
    </row>
    <row r="741" spans="1:30" ht="14.25">
      <c r="A741" s="196"/>
      <c r="B741" s="184"/>
      <c r="C741" s="184"/>
      <c r="D741" s="184"/>
      <c r="E741" s="184"/>
      <c r="F741" s="184"/>
      <c r="G741" s="184"/>
      <c r="H741" s="184"/>
      <c r="I741" s="184"/>
      <c r="J741" s="184"/>
      <c r="K741" s="184"/>
      <c r="L741" s="184"/>
      <c r="M741" s="184"/>
      <c r="N741" s="184"/>
      <c r="O741" s="184"/>
      <c r="P741" s="184"/>
      <c r="Q741" s="184"/>
      <c r="R741" s="184"/>
      <c r="S741" s="184"/>
      <c r="T741" s="184"/>
      <c r="U741" s="184"/>
      <c r="V741" s="184"/>
      <c r="W741" s="184"/>
      <c r="X741" s="184"/>
      <c r="Y741" s="184"/>
      <c r="Z741" s="184"/>
      <c r="AA741" s="184"/>
      <c r="AB741" s="184"/>
      <c r="AC741" s="184"/>
      <c r="AD741" s="189"/>
    </row>
    <row r="742" spans="1:30" ht="14.25">
      <c r="A742" s="196"/>
      <c r="B742" s="184"/>
      <c r="C742" s="184"/>
      <c r="D742" s="184"/>
      <c r="E742" s="184"/>
      <c r="F742" s="184"/>
      <c r="G742" s="184"/>
      <c r="H742" s="184"/>
      <c r="I742" s="184"/>
      <c r="J742" s="184"/>
      <c r="K742" s="184"/>
      <c r="L742" s="184"/>
      <c r="M742" s="184"/>
      <c r="N742" s="184"/>
      <c r="O742" s="184"/>
      <c r="P742" s="184"/>
      <c r="Q742" s="184"/>
      <c r="R742" s="184"/>
      <c r="S742" s="184"/>
      <c r="T742" s="184"/>
      <c r="U742" s="184"/>
      <c r="V742" s="184"/>
      <c r="W742" s="184"/>
      <c r="X742" s="184"/>
      <c r="Y742" s="184"/>
      <c r="Z742" s="184"/>
      <c r="AA742" s="184"/>
      <c r="AB742" s="184"/>
      <c r="AC742" s="184"/>
      <c r="AD742" s="189"/>
    </row>
    <row r="743" spans="1:30" ht="14.25">
      <c r="A743" s="196"/>
      <c r="B743" s="184"/>
      <c r="C743" s="184"/>
      <c r="D743" s="184"/>
      <c r="E743" s="184"/>
      <c r="F743" s="184"/>
      <c r="G743" s="184"/>
      <c r="H743" s="184"/>
      <c r="I743" s="184"/>
      <c r="J743" s="184"/>
      <c r="K743" s="184"/>
      <c r="L743" s="184"/>
      <c r="M743" s="184"/>
      <c r="N743" s="184"/>
      <c r="O743" s="184"/>
      <c r="P743" s="184"/>
      <c r="Q743" s="184"/>
      <c r="R743" s="184"/>
      <c r="S743" s="184"/>
      <c r="T743" s="184"/>
      <c r="U743" s="184"/>
      <c r="V743" s="184"/>
      <c r="W743" s="184"/>
      <c r="X743" s="184"/>
      <c r="Y743" s="184"/>
      <c r="Z743" s="184"/>
      <c r="AA743" s="184"/>
      <c r="AB743" s="184"/>
      <c r="AC743" s="184"/>
      <c r="AD743" s="189"/>
    </row>
    <row r="744" spans="1:30" ht="14.25">
      <c r="A744" s="196"/>
      <c r="B744" s="184"/>
      <c r="C744" s="184"/>
      <c r="D744" s="184"/>
      <c r="E744" s="184"/>
      <c r="F744" s="184"/>
      <c r="G744" s="184"/>
      <c r="H744" s="184"/>
      <c r="I744" s="184"/>
      <c r="J744" s="184"/>
      <c r="K744" s="184"/>
      <c r="L744" s="184"/>
      <c r="M744" s="184"/>
      <c r="N744" s="184"/>
      <c r="O744" s="184"/>
      <c r="P744" s="184"/>
      <c r="Q744" s="184"/>
      <c r="R744" s="184"/>
      <c r="S744" s="184"/>
      <c r="T744" s="184"/>
      <c r="U744" s="184"/>
      <c r="V744" s="184"/>
      <c r="W744" s="184"/>
      <c r="X744" s="184"/>
      <c r="Y744" s="184"/>
      <c r="Z744" s="184"/>
      <c r="AA744" s="184"/>
      <c r="AB744" s="184"/>
      <c r="AC744" s="184"/>
      <c r="AD744" s="189"/>
    </row>
    <row r="745" spans="1:30" ht="14.25">
      <c r="A745" s="196"/>
      <c r="B745" s="184"/>
      <c r="C745" s="184"/>
      <c r="D745" s="184"/>
      <c r="E745" s="184"/>
      <c r="F745" s="184"/>
      <c r="G745" s="184"/>
      <c r="H745" s="184"/>
      <c r="I745" s="184"/>
      <c r="J745" s="184"/>
      <c r="K745" s="184"/>
      <c r="L745" s="184"/>
      <c r="M745" s="184"/>
      <c r="N745" s="184"/>
      <c r="O745" s="184"/>
      <c r="P745" s="184"/>
      <c r="Q745" s="184"/>
      <c r="R745" s="184"/>
      <c r="S745" s="184"/>
      <c r="T745" s="184"/>
      <c r="U745" s="184"/>
      <c r="V745" s="184"/>
      <c r="W745" s="184"/>
      <c r="X745" s="184"/>
      <c r="Y745" s="184"/>
      <c r="Z745" s="184"/>
      <c r="AA745" s="184"/>
      <c r="AB745" s="184"/>
      <c r="AC745" s="184"/>
      <c r="AD745" s="189"/>
    </row>
    <row r="746" spans="1:30" ht="14.25">
      <c r="A746" s="196"/>
      <c r="B746" s="184"/>
      <c r="C746" s="184"/>
      <c r="D746" s="184"/>
      <c r="E746" s="184"/>
      <c r="F746" s="184"/>
      <c r="G746" s="184"/>
      <c r="H746" s="184"/>
      <c r="I746" s="184"/>
      <c r="J746" s="184"/>
      <c r="K746" s="184"/>
      <c r="L746" s="184"/>
      <c r="M746" s="184"/>
      <c r="N746" s="184"/>
      <c r="O746" s="184"/>
      <c r="P746" s="184"/>
      <c r="Q746" s="184"/>
      <c r="R746" s="184"/>
      <c r="S746" s="184"/>
      <c r="T746" s="184"/>
      <c r="U746" s="184"/>
      <c r="V746" s="184"/>
      <c r="W746" s="184"/>
      <c r="X746" s="184"/>
      <c r="Y746" s="184"/>
      <c r="Z746" s="184"/>
      <c r="AA746" s="184"/>
      <c r="AB746" s="184"/>
      <c r="AC746" s="184"/>
      <c r="AD746" s="189"/>
    </row>
    <row r="747" spans="1:30" ht="14.25">
      <c r="A747" s="196"/>
      <c r="B747" s="184"/>
      <c r="C747" s="184"/>
      <c r="D747" s="184"/>
      <c r="E747" s="184"/>
      <c r="F747" s="184"/>
      <c r="G747" s="184"/>
      <c r="H747" s="184"/>
      <c r="I747" s="184"/>
      <c r="J747" s="184"/>
      <c r="K747" s="184"/>
      <c r="L747" s="184"/>
      <c r="M747" s="184"/>
      <c r="N747" s="184"/>
      <c r="O747" s="184"/>
      <c r="P747" s="184"/>
      <c r="Q747" s="184"/>
      <c r="R747" s="184"/>
      <c r="S747" s="184"/>
      <c r="T747" s="184"/>
      <c r="U747" s="184"/>
      <c r="V747" s="184"/>
      <c r="W747" s="184"/>
      <c r="X747" s="184"/>
      <c r="Y747" s="184"/>
      <c r="Z747" s="184"/>
      <c r="AA747" s="184"/>
      <c r="AB747" s="184"/>
      <c r="AC747" s="184"/>
      <c r="AD747" s="189"/>
    </row>
    <row r="748" spans="1:30" ht="14.25">
      <c r="A748" s="196"/>
      <c r="B748" s="184"/>
      <c r="C748" s="184"/>
      <c r="D748" s="184"/>
      <c r="E748" s="184"/>
      <c r="F748" s="184"/>
      <c r="G748" s="184"/>
      <c r="H748" s="184"/>
      <c r="I748" s="184"/>
      <c r="J748" s="184"/>
      <c r="K748" s="184"/>
      <c r="L748" s="184"/>
      <c r="M748" s="184"/>
      <c r="N748" s="184"/>
      <c r="O748" s="184"/>
      <c r="P748" s="184"/>
      <c r="Q748" s="184"/>
      <c r="R748" s="184"/>
      <c r="S748" s="184"/>
      <c r="T748" s="184"/>
      <c r="U748" s="184"/>
      <c r="V748" s="184"/>
      <c r="W748" s="184"/>
      <c r="X748" s="184"/>
      <c r="Y748" s="184"/>
      <c r="Z748" s="184"/>
      <c r="AA748" s="184"/>
      <c r="AB748" s="184"/>
      <c r="AC748" s="184"/>
      <c r="AD748" s="189"/>
    </row>
    <row r="749" spans="1:30" ht="14.25">
      <c r="A749" s="196"/>
      <c r="B749" s="184"/>
      <c r="C749" s="184"/>
      <c r="D749" s="184"/>
      <c r="E749" s="184"/>
      <c r="F749" s="184"/>
      <c r="G749" s="184"/>
      <c r="H749" s="184"/>
      <c r="I749" s="184"/>
      <c r="J749" s="184"/>
      <c r="K749" s="184"/>
      <c r="L749" s="184"/>
      <c r="M749" s="184"/>
      <c r="N749" s="184"/>
      <c r="O749" s="184"/>
      <c r="P749" s="184"/>
      <c r="Q749" s="184"/>
      <c r="R749" s="184"/>
      <c r="S749" s="184"/>
      <c r="T749" s="184"/>
      <c r="U749" s="184"/>
      <c r="V749" s="184"/>
      <c r="W749" s="184"/>
      <c r="X749" s="184"/>
      <c r="Y749" s="184"/>
      <c r="Z749" s="184"/>
      <c r="AA749" s="184"/>
      <c r="AB749" s="184"/>
      <c r="AC749" s="184"/>
      <c r="AD749" s="189"/>
    </row>
    <row r="750" spans="1:30" ht="14.25">
      <c r="A750" s="196"/>
      <c r="B750" s="184"/>
      <c r="C750" s="184"/>
      <c r="D750" s="184"/>
      <c r="E750" s="184"/>
      <c r="F750" s="184"/>
      <c r="G750" s="184"/>
      <c r="H750" s="184"/>
      <c r="I750" s="184"/>
      <c r="J750" s="184"/>
      <c r="K750" s="184"/>
      <c r="L750" s="184"/>
      <c r="M750" s="184"/>
      <c r="N750" s="184"/>
      <c r="O750" s="184"/>
      <c r="P750" s="184"/>
      <c r="Q750" s="184"/>
      <c r="R750" s="184"/>
      <c r="S750" s="184"/>
      <c r="T750" s="184"/>
      <c r="U750" s="184"/>
      <c r="V750" s="184"/>
      <c r="W750" s="184"/>
      <c r="X750" s="184"/>
      <c r="Y750" s="184"/>
      <c r="Z750" s="184"/>
      <c r="AA750" s="184"/>
      <c r="AB750" s="184"/>
      <c r="AC750" s="184"/>
      <c r="AD750" s="189"/>
    </row>
    <row r="751" spans="1:30" ht="14.25">
      <c r="A751" s="196"/>
      <c r="B751" s="184"/>
      <c r="C751" s="184"/>
      <c r="D751" s="184"/>
      <c r="E751" s="184"/>
      <c r="F751" s="184"/>
      <c r="G751" s="184"/>
      <c r="H751" s="184"/>
      <c r="I751" s="184"/>
      <c r="J751" s="184"/>
      <c r="K751" s="184"/>
      <c r="L751" s="184"/>
      <c r="M751" s="184"/>
      <c r="N751" s="184"/>
      <c r="O751" s="184"/>
      <c r="P751" s="184"/>
      <c r="Q751" s="184"/>
      <c r="R751" s="184"/>
      <c r="S751" s="184"/>
      <c r="T751" s="184"/>
      <c r="U751" s="184"/>
      <c r="V751" s="184"/>
      <c r="W751" s="184"/>
      <c r="X751" s="184"/>
      <c r="Y751" s="184"/>
      <c r="Z751" s="184"/>
      <c r="AA751" s="184"/>
      <c r="AB751" s="184"/>
      <c r="AC751" s="184"/>
      <c r="AD751" s="189"/>
    </row>
    <row r="752" spans="1:30" ht="14.25">
      <c r="A752" s="196"/>
      <c r="B752" s="184"/>
      <c r="C752" s="184"/>
      <c r="D752" s="184"/>
      <c r="E752" s="184"/>
      <c r="F752" s="184"/>
      <c r="G752" s="184"/>
      <c r="H752" s="184"/>
      <c r="I752" s="184"/>
      <c r="J752" s="184"/>
      <c r="K752" s="184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9"/>
    </row>
    <row r="753" spans="1:30" ht="14.25">
      <c r="A753" s="196"/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  <c r="Y753" s="184"/>
      <c r="Z753" s="184"/>
      <c r="AA753" s="184"/>
      <c r="AB753" s="184"/>
      <c r="AC753" s="184"/>
      <c r="AD753" s="189"/>
    </row>
    <row r="754" spans="1:30" ht="14.25">
      <c r="A754" s="196"/>
      <c r="B754" s="184"/>
      <c r="C754" s="184"/>
      <c r="D754" s="184"/>
      <c r="E754" s="184"/>
      <c r="F754" s="184"/>
      <c r="G754" s="184"/>
      <c r="H754" s="184"/>
      <c r="I754" s="184"/>
      <c r="J754" s="184"/>
      <c r="K754" s="184"/>
      <c r="L754" s="184"/>
      <c r="M754" s="184"/>
      <c r="N754" s="184"/>
      <c r="O754" s="184"/>
      <c r="P754" s="184"/>
      <c r="Q754" s="184"/>
      <c r="R754" s="184"/>
      <c r="S754" s="184"/>
      <c r="T754" s="184"/>
      <c r="U754" s="184"/>
      <c r="V754" s="184"/>
      <c r="W754" s="184"/>
      <c r="X754" s="184"/>
      <c r="Y754" s="184"/>
      <c r="Z754" s="184"/>
      <c r="AA754" s="184"/>
      <c r="AB754" s="184"/>
      <c r="AC754" s="184"/>
      <c r="AD754" s="189"/>
    </row>
    <row r="755" spans="1:30" ht="14.25">
      <c r="A755" s="196"/>
      <c r="B755" s="184"/>
      <c r="C755" s="184"/>
      <c r="D755" s="184"/>
      <c r="E755" s="184"/>
      <c r="F755" s="184"/>
      <c r="G755" s="184"/>
      <c r="H755" s="184"/>
      <c r="I755" s="184"/>
      <c r="J755" s="184"/>
      <c r="K755" s="184"/>
      <c r="L755" s="184"/>
      <c r="M755" s="184"/>
      <c r="N755" s="184"/>
      <c r="O755" s="184"/>
      <c r="P755" s="184"/>
      <c r="Q755" s="184"/>
      <c r="R755" s="184"/>
      <c r="S755" s="184"/>
      <c r="T755" s="184"/>
      <c r="U755" s="184"/>
      <c r="V755" s="184"/>
      <c r="W755" s="184"/>
      <c r="X755" s="184"/>
      <c r="Y755" s="184"/>
      <c r="Z755" s="184"/>
      <c r="AA755" s="184"/>
      <c r="AB755" s="184"/>
      <c r="AC755" s="184"/>
      <c r="AD755" s="189"/>
    </row>
    <row r="756" spans="1:30" ht="14.25">
      <c r="A756" s="196"/>
      <c r="B756" s="184"/>
      <c r="C756" s="184"/>
      <c r="D756" s="184"/>
      <c r="E756" s="184"/>
      <c r="F756" s="184"/>
      <c r="G756" s="184"/>
      <c r="H756" s="184"/>
      <c r="I756" s="184"/>
      <c r="J756" s="184"/>
      <c r="K756" s="184"/>
      <c r="L756" s="184"/>
      <c r="M756" s="184"/>
      <c r="N756" s="184"/>
      <c r="O756" s="184"/>
      <c r="P756" s="184"/>
      <c r="Q756" s="184"/>
      <c r="R756" s="184"/>
      <c r="S756" s="184"/>
      <c r="T756" s="184"/>
      <c r="U756" s="184"/>
      <c r="V756" s="184"/>
      <c r="W756" s="184"/>
      <c r="X756" s="184"/>
      <c r="Y756" s="184"/>
      <c r="Z756" s="184"/>
      <c r="AA756" s="184"/>
      <c r="AB756" s="184"/>
      <c r="AC756" s="184"/>
      <c r="AD756" s="189"/>
    </row>
    <row r="757" spans="1:30" ht="14.25">
      <c r="A757" s="196"/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P757" s="184"/>
      <c r="Q757" s="184"/>
      <c r="R757" s="184"/>
      <c r="S757" s="184"/>
      <c r="T757" s="184"/>
      <c r="U757" s="184"/>
      <c r="V757" s="184"/>
      <c r="W757" s="184"/>
      <c r="X757" s="184"/>
      <c r="Y757" s="184"/>
      <c r="Z757" s="184"/>
      <c r="AA757" s="184"/>
      <c r="AB757" s="184"/>
      <c r="AC757" s="184"/>
      <c r="AD757" s="189"/>
    </row>
    <row r="758" spans="1:30" ht="14.25">
      <c r="A758" s="196"/>
      <c r="B758" s="184"/>
      <c r="C758" s="184"/>
      <c r="D758" s="184"/>
      <c r="E758" s="184"/>
      <c r="F758" s="184"/>
      <c r="G758" s="184"/>
      <c r="H758" s="184"/>
      <c r="I758" s="184"/>
      <c r="J758" s="184"/>
      <c r="K758" s="184"/>
      <c r="L758" s="184"/>
      <c r="M758" s="184"/>
      <c r="N758" s="184"/>
      <c r="O758" s="184"/>
      <c r="P758" s="184"/>
      <c r="Q758" s="184"/>
      <c r="R758" s="184"/>
      <c r="S758" s="184"/>
      <c r="T758" s="184"/>
      <c r="U758" s="184"/>
      <c r="V758" s="184"/>
      <c r="W758" s="184"/>
      <c r="X758" s="184"/>
      <c r="Y758" s="184"/>
      <c r="Z758" s="184"/>
      <c r="AA758" s="184"/>
      <c r="AB758" s="184"/>
      <c r="AC758" s="184"/>
      <c r="AD758" s="189"/>
    </row>
    <row r="759" spans="1:30" ht="14.25">
      <c r="A759" s="196"/>
      <c r="B759" s="184"/>
      <c r="C759" s="184"/>
      <c r="D759" s="184"/>
      <c r="E759" s="184"/>
      <c r="F759" s="184"/>
      <c r="G759" s="184"/>
      <c r="H759" s="184"/>
      <c r="I759" s="184"/>
      <c r="J759" s="184"/>
      <c r="K759" s="184"/>
      <c r="L759" s="184"/>
      <c r="M759" s="184"/>
      <c r="N759" s="184"/>
      <c r="O759" s="184"/>
      <c r="P759" s="184"/>
      <c r="Q759" s="184"/>
      <c r="R759" s="184"/>
      <c r="S759" s="184"/>
      <c r="T759" s="184"/>
      <c r="U759" s="184"/>
      <c r="V759" s="184"/>
      <c r="W759" s="184"/>
      <c r="X759" s="184"/>
      <c r="Y759" s="184"/>
      <c r="Z759" s="184"/>
      <c r="AA759" s="184"/>
      <c r="AB759" s="184"/>
      <c r="AC759" s="184"/>
      <c r="AD759" s="189"/>
    </row>
    <row r="760" spans="1:30" ht="14.25">
      <c r="A760" s="196"/>
      <c r="B760" s="184"/>
      <c r="C760" s="184"/>
      <c r="D760" s="184"/>
      <c r="E760" s="184"/>
      <c r="F760" s="184"/>
      <c r="G760" s="184"/>
      <c r="H760" s="184"/>
      <c r="I760" s="184"/>
      <c r="J760" s="184"/>
      <c r="K760" s="184"/>
      <c r="L760" s="184"/>
      <c r="M760" s="184"/>
      <c r="N760" s="184"/>
      <c r="O760" s="184"/>
      <c r="P760" s="184"/>
      <c r="Q760" s="184"/>
      <c r="R760" s="184"/>
      <c r="S760" s="184"/>
      <c r="T760" s="184"/>
      <c r="U760" s="184"/>
      <c r="V760" s="184"/>
      <c r="W760" s="184"/>
      <c r="X760" s="184"/>
      <c r="Y760" s="184"/>
      <c r="Z760" s="184"/>
      <c r="AA760" s="184"/>
      <c r="AB760" s="184"/>
      <c r="AC760" s="184"/>
      <c r="AD760" s="189"/>
    </row>
    <row r="761" spans="1:30" ht="14.25">
      <c r="A761" s="196"/>
      <c r="B761" s="184"/>
      <c r="C761" s="184"/>
      <c r="D761" s="184"/>
      <c r="E761" s="184"/>
      <c r="F761" s="184"/>
      <c r="G761" s="184"/>
      <c r="H761" s="184"/>
      <c r="I761" s="184"/>
      <c r="J761" s="184"/>
      <c r="K761" s="184"/>
      <c r="L761" s="184"/>
      <c r="M761" s="184"/>
      <c r="N761" s="184"/>
      <c r="O761" s="184"/>
      <c r="P761" s="184"/>
      <c r="Q761" s="184"/>
      <c r="R761" s="184"/>
      <c r="S761" s="184"/>
      <c r="T761" s="184"/>
      <c r="U761" s="184"/>
      <c r="V761" s="184"/>
      <c r="W761" s="184"/>
      <c r="X761" s="184"/>
      <c r="Y761" s="184"/>
      <c r="Z761" s="184"/>
      <c r="AA761" s="184"/>
      <c r="AB761" s="184"/>
      <c r="AC761" s="184"/>
      <c r="AD761" s="189"/>
    </row>
    <row r="762" spans="1:30" ht="14.25">
      <c r="A762" s="196"/>
      <c r="B762" s="184"/>
      <c r="C762" s="184"/>
      <c r="D762" s="184"/>
      <c r="E762" s="184"/>
      <c r="F762" s="184"/>
      <c r="G762" s="184"/>
      <c r="H762" s="184"/>
      <c r="I762" s="184"/>
      <c r="J762" s="184"/>
      <c r="K762" s="184"/>
      <c r="L762" s="184"/>
      <c r="M762" s="184"/>
      <c r="N762" s="184"/>
      <c r="O762" s="184"/>
      <c r="P762" s="184"/>
      <c r="Q762" s="184"/>
      <c r="R762" s="184"/>
      <c r="S762" s="184"/>
      <c r="T762" s="184"/>
      <c r="U762" s="184"/>
      <c r="V762" s="184"/>
      <c r="W762" s="184"/>
      <c r="X762" s="184"/>
      <c r="Y762" s="184"/>
      <c r="Z762" s="184"/>
      <c r="AA762" s="184"/>
      <c r="AB762" s="184"/>
      <c r="AC762" s="184"/>
      <c r="AD762" s="189"/>
    </row>
    <row r="763" spans="1:30" ht="14.25">
      <c r="A763" s="196"/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  <c r="W763" s="184"/>
      <c r="X763" s="184"/>
      <c r="Y763" s="184"/>
      <c r="Z763" s="184"/>
      <c r="AA763" s="184"/>
      <c r="AB763" s="184"/>
      <c r="AC763" s="184"/>
      <c r="AD763" s="189"/>
    </row>
    <row r="764" spans="1:30" ht="14.25">
      <c r="A764" s="196"/>
      <c r="B764" s="184"/>
      <c r="C764" s="184"/>
      <c r="D764" s="184"/>
      <c r="E764" s="184"/>
      <c r="F764" s="184"/>
      <c r="G764" s="184"/>
      <c r="H764" s="184"/>
      <c r="I764" s="184"/>
      <c r="J764" s="184"/>
      <c r="K764" s="184"/>
      <c r="L764" s="184"/>
      <c r="M764" s="184"/>
      <c r="N764" s="184"/>
      <c r="O764" s="184"/>
      <c r="P764" s="184"/>
      <c r="Q764" s="184"/>
      <c r="R764" s="184"/>
      <c r="S764" s="184"/>
      <c r="T764" s="184"/>
      <c r="U764" s="184"/>
      <c r="V764" s="184"/>
      <c r="W764" s="184"/>
      <c r="X764" s="184"/>
      <c r="Y764" s="184"/>
      <c r="Z764" s="184"/>
      <c r="AA764" s="184"/>
      <c r="AB764" s="184"/>
      <c r="AC764" s="184"/>
      <c r="AD764" s="189"/>
    </row>
    <row r="765" spans="1:30" ht="14.25">
      <c r="A765" s="196"/>
      <c r="B765" s="184"/>
      <c r="C765" s="184"/>
      <c r="D765" s="184"/>
      <c r="E765" s="184"/>
      <c r="F765" s="184"/>
      <c r="G765" s="184"/>
      <c r="H765" s="184"/>
      <c r="I765" s="184"/>
      <c r="J765" s="184"/>
      <c r="K765" s="184"/>
      <c r="L765" s="184"/>
      <c r="M765" s="184"/>
      <c r="N765" s="184"/>
      <c r="O765" s="184"/>
      <c r="P765" s="184"/>
      <c r="Q765" s="184"/>
      <c r="R765" s="184"/>
      <c r="S765" s="184"/>
      <c r="T765" s="184"/>
      <c r="U765" s="184"/>
      <c r="V765" s="184"/>
      <c r="W765" s="184"/>
      <c r="X765" s="184"/>
      <c r="Y765" s="184"/>
      <c r="Z765" s="184"/>
      <c r="AA765" s="184"/>
      <c r="AB765" s="184"/>
      <c r="AC765" s="184"/>
      <c r="AD765" s="189"/>
    </row>
    <row r="766" spans="1:30" ht="14.25">
      <c r="A766" s="196"/>
      <c r="B766" s="184"/>
      <c r="C766" s="184"/>
      <c r="D766" s="184"/>
      <c r="E766" s="184"/>
      <c r="F766" s="184"/>
      <c r="G766" s="184"/>
      <c r="H766" s="184"/>
      <c r="I766" s="184"/>
      <c r="J766" s="184"/>
      <c r="K766" s="184"/>
      <c r="L766" s="184"/>
      <c r="M766" s="184"/>
      <c r="N766" s="184"/>
      <c r="O766" s="184"/>
      <c r="P766" s="184"/>
      <c r="Q766" s="184"/>
      <c r="R766" s="184"/>
      <c r="S766" s="184"/>
      <c r="T766" s="184"/>
      <c r="U766" s="184"/>
      <c r="V766" s="184"/>
      <c r="W766" s="184"/>
      <c r="X766" s="184"/>
      <c r="Y766" s="184"/>
      <c r="Z766" s="184"/>
      <c r="AA766" s="184"/>
      <c r="AB766" s="184"/>
      <c r="AC766" s="184"/>
      <c r="AD766" s="189"/>
    </row>
    <row r="767" spans="1:30" ht="14.25">
      <c r="A767" s="196"/>
      <c r="B767" s="184"/>
      <c r="C767" s="184"/>
      <c r="D767" s="184"/>
      <c r="E767" s="184"/>
      <c r="F767" s="184"/>
      <c r="G767" s="184"/>
      <c r="H767" s="184"/>
      <c r="I767" s="184"/>
      <c r="J767" s="184"/>
      <c r="K767" s="184"/>
      <c r="L767" s="184"/>
      <c r="M767" s="184"/>
      <c r="N767" s="184"/>
      <c r="O767" s="184"/>
      <c r="P767" s="184"/>
      <c r="Q767" s="184"/>
      <c r="R767" s="184"/>
      <c r="S767" s="184"/>
      <c r="T767" s="184"/>
      <c r="U767" s="184"/>
      <c r="V767" s="184"/>
      <c r="W767" s="184"/>
      <c r="X767" s="184"/>
      <c r="Y767" s="184"/>
      <c r="Z767" s="184"/>
      <c r="AA767" s="184"/>
      <c r="AB767" s="184"/>
      <c r="AC767" s="184"/>
      <c r="AD767" s="189"/>
    </row>
    <row r="768" spans="1:30" ht="14.25">
      <c r="A768" s="196"/>
      <c r="B768" s="184"/>
      <c r="C768" s="184"/>
      <c r="D768" s="184"/>
      <c r="E768" s="184"/>
      <c r="F768" s="184"/>
      <c r="G768" s="184"/>
      <c r="H768" s="184"/>
      <c r="I768" s="184"/>
      <c r="J768" s="184"/>
      <c r="K768" s="184"/>
      <c r="L768" s="184"/>
      <c r="M768" s="184"/>
      <c r="N768" s="184"/>
      <c r="O768" s="184"/>
      <c r="P768" s="184"/>
      <c r="Q768" s="184"/>
      <c r="R768" s="184"/>
      <c r="S768" s="184"/>
      <c r="T768" s="184"/>
      <c r="U768" s="184"/>
      <c r="V768" s="184"/>
      <c r="W768" s="184"/>
      <c r="X768" s="184"/>
      <c r="Y768" s="184"/>
      <c r="Z768" s="184"/>
      <c r="AA768" s="184"/>
      <c r="AB768" s="184"/>
      <c r="AC768" s="184"/>
      <c r="AD768" s="189"/>
    </row>
    <row r="769" spans="1:30" ht="14.25">
      <c r="A769" s="196"/>
      <c r="B769" s="184"/>
      <c r="C769" s="184"/>
      <c r="D769" s="184"/>
      <c r="E769" s="184"/>
      <c r="F769" s="184"/>
      <c r="G769" s="184"/>
      <c r="H769" s="184"/>
      <c r="I769" s="184"/>
      <c r="J769" s="184"/>
      <c r="K769" s="184"/>
      <c r="L769" s="184"/>
      <c r="M769" s="184"/>
      <c r="N769" s="184"/>
      <c r="O769" s="184"/>
      <c r="P769" s="184"/>
      <c r="Q769" s="184"/>
      <c r="R769" s="184"/>
      <c r="S769" s="184"/>
      <c r="T769" s="184"/>
      <c r="U769" s="184"/>
      <c r="V769" s="184"/>
      <c r="W769" s="184"/>
      <c r="X769" s="184"/>
      <c r="Y769" s="184"/>
      <c r="Z769" s="184"/>
      <c r="AA769" s="184"/>
      <c r="AB769" s="184"/>
      <c r="AC769" s="184"/>
      <c r="AD769" s="189"/>
    </row>
    <row r="770" spans="1:30" ht="14.25">
      <c r="A770" s="196"/>
      <c r="B770" s="184"/>
      <c r="C770" s="184"/>
      <c r="D770" s="184"/>
      <c r="E770" s="184"/>
      <c r="F770" s="184"/>
      <c r="G770" s="184"/>
      <c r="H770" s="184"/>
      <c r="I770" s="184"/>
      <c r="J770" s="184"/>
      <c r="K770" s="184"/>
      <c r="L770" s="184"/>
      <c r="M770" s="184"/>
      <c r="N770" s="184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9"/>
    </row>
    <row r="771" spans="1:30" ht="14.25">
      <c r="A771" s="196"/>
      <c r="B771" s="184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9"/>
    </row>
    <row r="772" spans="1:30" ht="14.25">
      <c r="A772" s="196"/>
      <c r="B772" s="184"/>
      <c r="C772" s="184"/>
      <c r="D772" s="184"/>
      <c r="E772" s="184"/>
      <c r="F772" s="184"/>
      <c r="G772" s="184"/>
      <c r="H772" s="184"/>
      <c r="I772" s="184"/>
      <c r="J772" s="184"/>
      <c r="K772" s="184"/>
      <c r="L772" s="184"/>
      <c r="M772" s="184"/>
      <c r="N772" s="184"/>
      <c r="O772" s="184"/>
      <c r="P772" s="184"/>
      <c r="Q772" s="184"/>
      <c r="R772" s="184"/>
      <c r="S772" s="184"/>
      <c r="T772" s="184"/>
      <c r="U772" s="184"/>
      <c r="V772" s="184"/>
      <c r="W772" s="184"/>
      <c r="X772" s="184"/>
      <c r="Y772" s="184"/>
      <c r="Z772" s="184"/>
      <c r="AA772" s="184"/>
      <c r="AB772" s="184"/>
      <c r="AC772" s="184"/>
      <c r="AD772" s="189"/>
    </row>
    <row r="773" spans="1:30" ht="14.25">
      <c r="A773" s="196"/>
      <c r="B773" s="184"/>
      <c r="C773" s="184"/>
      <c r="D773" s="184"/>
      <c r="E773" s="184"/>
      <c r="F773" s="184"/>
      <c r="G773" s="184"/>
      <c r="H773" s="184"/>
      <c r="I773" s="184"/>
      <c r="J773" s="184"/>
      <c r="K773" s="184"/>
      <c r="L773" s="184"/>
      <c r="M773" s="184"/>
      <c r="N773" s="184"/>
      <c r="O773" s="184"/>
      <c r="P773" s="184"/>
      <c r="Q773" s="184"/>
      <c r="R773" s="184"/>
      <c r="S773" s="184"/>
      <c r="T773" s="184"/>
      <c r="U773" s="184"/>
      <c r="V773" s="184"/>
      <c r="W773" s="184"/>
      <c r="X773" s="184"/>
      <c r="Y773" s="184"/>
      <c r="Z773" s="184"/>
      <c r="AA773" s="184"/>
      <c r="AB773" s="184"/>
      <c r="AC773" s="184"/>
      <c r="AD773" s="189"/>
    </row>
    <row r="774" spans="1:30" ht="14.25">
      <c r="A774" s="196"/>
      <c r="B774" s="184"/>
      <c r="C774" s="184"/>
      <c r="D774" s="184"/>
      <c r="E774" s="184"/>
      <c r="F774" s="184"/>
      <c r="G774" s="184"/>
      <c r="H774" s="184"/>
      <c r="I774" s="184"/>
      <c r="J774" s="184"/>
      <c r="K774" s="184"/>
      <c r="L774" s="184"/>
      <c r="M774" s="184"/>
      <c r="N774" s="184"/>
      <c r="O774" s="184"/>
      <c r="P774" s="184"/>
      <c r="Q774" s="184"/>
      <c r="R774" s="184"/>
      <c r="S774" s="184"/>
      <c r="T774" s="184"/>
      <c r="U774" s="184"/>
      <c r="V774" s="184"/>
      <c r="W774" s="184"/>
      <c r="X774" s="184"/>
      <c r="Y774" s="184"/>
      <c r="Z774" s="184"/>
      <c r="AA774" s="184"/>
      <c r="AB774" s="184"/>
      <c r="AC774" s="184"/>
      <c r="AD774" s="189"/>
    </row>
    <row r="775" spans="1:30" ht="14.25">
      <c r="A775" s="196"/>
      <c r="B775" s="184"/>
      <c r="C775" s="184"/>
      <c r="D775" s="184"/>
      <c r="E775" s="184"/>
      <c r="F775" s="184"/>
      <c r="G775" s="184"/>
      <c r="H775" s="184"/>
      <c r="I775" s="184"/>
      <c r="J775" s="184"/>
      <c r="K775" s="184"/>
      <c r="L775" s="184"/>
      <c r="M775" s="184"/>
      <c r="N775" s="184"/>
      <c r="O775" s="184"/>
      <c r="P775" s="184"/>
      <c r="Q775" s="184"/>
      <c r="R775" s="184"/>
      <c r="S775" s="184"/>
      <c r="T775" s="184"/>
      <c r="U775" s="184"/>
      <c r="V775" s="184"/>
      <c r="W775" s="184"/>
      <c r="X775" s="184"/>
      <c r="Y775" s="184"/>
      <c r="Z775" s="184"/>
      <c r="AA775" s="184"/>
      <c r="AB775" s="184"/>
      <c r="AC775" s="184"/>
      <c r="AD775" s="189"/>
    </row>
    <row r="776" spans="1:30" ht="14.25">
      <c r="A776" s="196"/>
      <c r="B776" s="184"/>
      <c r="C776" s="184"/>
      <c r="D776" s="184"/>
      <c r="E776" s="184"/>
      <c r="F776" s="184"/>
      <c r="G776" s="184"/>
      <c r="H776" s="184"/>
      <c r="I776" s="184"/>
      <c r="J776" s="184"/>
      <c r="K776" s="184"/>
      <c r="L776" s="184"/>
      <c r="M776" s="184"/>
      <c r="N776" s="184"/>
      <c r="O776" s="184"/>
      <c r="P776" s="184"/>
      <c r="Q776" s="184"/>
      <c r="R776" s="184"/>
      <c r="S776" s="184"/>
      <c r="T776" s="184"/>
      <c r="U776" s="184"/>
      <c r="V776" s="184"/>
      <c r="W776" s="184"/>
      <c r="X776" s="184"/>
      <c r="Y776" s="184"/>
      <c r="Z776" s="184"/>
      <c r="AA776" s="184"/>
      <c r="AB776" s="184"/>
      <c r="AC776" s="184"/>
      <c r="AD776" s="189"/>
    </row>
    <row r="777" spans="1:30" ht="14.25">
      <c r="A777" s="196"/>
      <c r="B777" s="184"/>
      <c r="C777" s="184"/>
      <c r="D777" s="184"/>
      <c r="E777" s="184"/>
      <c r="F777" s="184"/>
      <c r="G777" s="184"/>
      <c r="H777" s="184"/>
      <c r="I777" s="184"/>
      <c r="J777" s="184"/>
      <c r="K777" s="184"/>
      <c r="L777" s="184"/>
      <c r="M777" s="184"/>
      <c r="N777" s="184"/>
      <c r="O777" s="184"/>
      <c r="P777" s="184"/>
      <c r="Q777" s="184"/>
      <c r="R777" s="184"/>
      <c r="S777" s="184"/>
      <c r="T777" s="184"/>
      <c r="U777" s="184"/>
      <c r="V777" s="184"/>
      <c r="W777" s="184"/>
      <c r="X777" s="184"/>
      <c r="Y777" s="184"/>
      <c r="Z777" s="184"/>
      <c r="AA777" s="184"/>
      <c r="AB777" s="184"/>
      <c r="AC777" s="184"/>
      <c r="AD777" s="189"/>
    </row>
    <row r="778" spans="1:30" ht="14.25">
      <c r="A778" s="196"/>
      <c r="B778" s="184"/>
      <c r="C778" s="184"/>
      <c r="D778" s="184"/>
      <c r="E778" s="184"/>
      <c r="F778" s="184"/>
      <c r="G778" s="184"/>
      <c r="H778" s="184"/>
      <c r="I778" s="184"/>
      <c r="J778" s="184"/>
      <c r="K778" s="184"/>
      <c r="L778" s="184"/>
      <c r="M778" s="184"/>
      <c r="N778" s="184"/>
      <c r="O778" s="184"/>
      <c r="P778" s="184"/>
      <c r="Q778" s="184"/>
      <c r="R778" s="184"/>
      <c r="S778" s="184"/>
      <c r="T778" s="184"/>
      <c r="U778" s="184"/>
      <c r="V778" s="184"/>
      <c r="W778" s="184"/>
      <c r="X778" s="184"/>
      <c r="Y778" s="184"/>
      <c r="Z778" s="184"/>
      <c r="AA778" s="184"/>
      <c r="AB778" s="184"/>
      <c r="AC778" s="184"/>
      <c r="AD778" s="189"/>
    </row>
    <row r="779" spans="1:30" ht="14.25">
      <c r="A779" s="196"/>
      <c r="B779" s="184"/>
      <c r="C779" s="184"/>
      <c r="D779" s="184"/>
      <c r="E779" s="184"/>
      <c r="F779" s="184"/>
      <c r="G779" s="184"/>
      <c r="H779" s="184"/>
      <c r="I779" s="184"/>
      <c r="J779" s="184"/>
      <c r="K779" s="184"/>
      <c r="L779" s="184"/>
      <c r="M779" s="184"/>
      <c r="N779" s="184"/>
      <c r="O779" s="184"/>
      <c r="P779" s="184"/>
      <c r="Q779" s="184"/>
      <c r="R779" s="184"/>
      <c r="S779" s="184"/>
      <c r="T779" s="184"/>
      <c r="U779" s="184"/>
      <c r="V779" s="184"/>
      <c r="W779" s="184"/>
      <c r="X779" s="184"/>
      <c r="Y779" s="184"/>
      <c r="Z779" s="184"/>
      <c r="AA779" s="184"/>
      <c r="AB779" s="184"/>
      <c r="AC779" s="184"/>
      <c r="AD779" s="189"/>
    </row>
    <row r="780" spans="1:30" ht="14.25">
      <c r="A780" s="196"/>
      <c r="B780" s="184"/>
      <c r="C780" s="184"/>
      <c r="D780" s="184"/>
      <c r="E780" s="184"/>
      <c r="F780" s="184"/>
      <c r="G780" s="184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9"/>
    </row>
    <row r="781" spans="1:30" ht="14.25">
      <c r="A781" s="196"/>
      <c r="B781" s="184"/>
      <c r="C781" s="184"/>
      <c r="D781" s="184"/>
      <c r="E781" s="184"/>
      <c r="F781" s="184"/>
      <c r="G781" s="184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9"/>
    </row>
    <row r="782" spans="1:30" ht="14.25">
      <c r="A782" s="196"/>
      <c r="B782" s="184"/>
      <c r="C782" s="184"/>
      <c r="D782" s="184"/>
      <c r="E782" s="184"/>
      <c r="F782" s="184"/>
      <c r="G782" s="184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9"/>
    </row>
    <row r="783" spans="1:30" ht="14.25">
      <c r="A783" s="196"/>
      <c r="B783" s="184"/>
      <c r="C783" s="184"/>
      <c r="D783" s="184"/>
      <c r="E783" s="184"/>
      <c r="F783" s="184"/>
      <c r="G783" s="184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9"/>
    </row>
    <row r="784" spans="1:30" ht="14.25">
      <c r="A784" s="196"/>
      <c r="B784" s="184"/>
      <c r="C784" s="184"/>
      <c r="D784" s="184"/>
      <c r="E784" s="184"/>
      <c r="F784" s="184"/>
      <c r="G784" s="184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9"/>
    </row>
    <row r="785" spans="1:30" ht="14.25">
      <c r="A785" s="196"/>
      <c r="B785" s="184"/>
      <c r="C785" s="184"/>
      <c r="D785" s="184"/>
      <c r="E785" s="184"/>
      <c r="F785" s="184"/>
      <c r="G785" s="184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9"/>
    </row>
    <row r="786" spans="1:30" ht="14.25">
      <c r="A786" s="196"/>
      <c r="B786" s="184"/>
      <c r="C786" s="184"/>
      <c r="D786" s="184"/>
      <c r="E786" s="184"/>
      <c r="F786" s="184"/>
      <c r="G786" s="184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9"/>
    </row>
    <row r="787" spans="1:30" ht="14.25">
      <c r="A787" s="196"/>
      <c r="B787" s="184"/>
      <c r="C787" s="184"/>
      <c r="D787" s="184"/>
      <c r="E787" s="184"/>
      <c r="F787" s="184"/>
      <c r="G787" s="184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9"/>
    </row>
    <row r="788" spans="1:30" ht="14.25">
      <c r="A788" s="196"/>
      <c r="B788" s="184"/>
      <c r="C788" s="184"/>
      <c r="D788" s="184"/>
      <c r="E788" s="184"/>
      <c r="F788" s="184"/>
      <c r="G788" s="184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9"/>
    </row>
    <row r="789" spans="1:30" ht="14.25">
      <c r="A789" s="196"/>
      <c r="B789" s="184"/>
      <c r="C789" s="184"/>
      <c r="D789" s="184"/>
      <c r="E789" s="184"/>
      <c r="F789" s="184"/>
      <c r="G789" s="184"/>
      <c r="H789" s="184"/>
      <c r="I789" s="184"/>
      <c r="J789" s="184"/>
      <c r="K789" s="184"/>
      <c r="L789" s="184"/>
      <c r="M789" s="184"/>
      <c r="N789" s="184"/>
      <c r="O789" s="184"/>
      <c r="P789" s="184"/>
      <c r="Q789" s="184"/>
      <c r="R789" s="184"/>
      <c r="S789" s="184"/>
      <c r="T789" s="184"/>
      <c r="U789" s="184"/>
      <c r="V789" s="184"/>
      <c r="W789" s="184"/>
      <c r="X789" s="184"/>
      <c r="Y789" s="184"/>
      <c r="Z789" s="184"/>
      <c r="AA789" s="184"/>
      <c r="AB789" s="184"/>
      <c r="AC789" s="184"/>
      <c r="AD789" s="189"/>
    </row>
    <row r="790" spans="1:30" ht="14.25">
      <c r="A790" s="196"/>
      <c r="B790" s="184"/>
      <c r="C790" s="184"/>
      <c r="D790" s="184"/>
      <c r="E790" s="184"/>
      <c r="F790" s="184"/>
      <c r="G790" s="184"/>
      <c r="H790" s="184"/>
      <c r="I790" s="184"/>
      <c r="J790" s="184"/>
      <c r="K790" s="184"/>
      <c r="L790" s="184"/>
      <c r="M790" s="184"/>
      <c r="N790" s="184"/>
      <c r="O790" s="184"/>
      <c r="P790" s="184"/>
      <c r="Q790" s="184"/>
      <c r="R790" s="184"/>
      <c r="S790" s="184"/>
      <c r="T790" s="184"/>
      <c r="U790" s="184"/>
      <c r="V790" s="184"/>
      <c r="W790" s="184"/>
      <c r="X790" s="184"/>
      <c r="Y790" s="184"/>
      <c r="Z790" s="184"/>
      <c r="AA790" s="184"/>
      <c r="AB790" s="184"/>
      <c r="AC790" s="184"/>
      <c r="AD790" s="189"/>
    </row>
    <row r="791" spans="1:30" ht="14.25">
      <c r="A791" s="196"/>
      <c r="B791" s="184"/>
      <c r="C791" s="184"/>
      <c r="D791" s="184"/>
      <c r="E791" s="184"/>
      <c r="F791" s="184"/>
      <c r="G791" s="184"/>
      <c r="H791" s="184"/>
      <c r="I791" s="184"/>
      <c r="J791" s="184"/>
      <c r="K791" s="184"/>
      <c r="L791" s="184"/>
      <c r="M791" s="184"/>
      <c r="N791" s="184"/>
      <c r="O791" s="184"/>
      <c r="P791" s="184"/>
      <c r="Q791" s="184"/>
      <c r="R791" s="184"/>
      <c r="S791" s="184"/>
      <c r="T791" s="184"/>
      <c r="U791" s="184"/>
      <c r="V791" s="184"/>
      <c r="W791" s="184"/>
      <c r="X791" s="184"/>
      <c r="Y791" s="184"/>
      <c r="Z791" s="184"/>
      <c r="AA791" s="184"/>
      <c r="AB791" s="184"/>
      <c r="AC791" s="184"/>
      <c r="AD791" s="189"/>
    </row>
    <row r="792" spans="1:30" ht="14.25">
      <c r="A792" s="196"/>
      <c r="B792" s="184"/>
      <c r="C792" s="184"/>
      <c r="D792" s="184"/>
      <c r="E792" s="184"/>
      <c r="F792" s="184"/>
      <c r="G792" s="184"/>
      <c r="H792" s="184"/>
      <c r="I792" s="184"/>
      <c r="J792" s="184"/>
      <c r="K792" s="184"/>
      <c r="L792" s="184"/>
      <c r="M792" s="184"/>
      <c r="N792" s="184"/>
      <c r="O792" s="184"/>
      <c r="P792" s="184"/>
      <c r="Q792" s="184"/>
      <c r="R792" s="184"/>
      <c r="S792" s="184"/>
      <c r="T792" s="184"/>
      <c r="U792" s="184"/>
      <c r="V792" s="184"/>
      <c r="W792" s="184"/>
      <c r="X792" s="184"/>
      <c r="Y792" s="184"/>
      <c r="Z792" s="184"/>
      <c r="AA792" s="184"/>
      <c r="AB792" s="184"/>
      <c r="AC792" s="184"/>
      <c r="AD792" s="189"/>
    </row>
    <row r="793" spans="1:30" ht="14.25">
      <c r="A793" s="196"/>
      <c r="B793" s="184"/>
      <c r="C793" s="184"/>
      <c r="D793" s="184"/>
      <c r="E793" s="184"/>
      <c r="F793" s="184"/>
      <c r="G793" s="184"/>
      <c r="H793" s="184"/>
      <c r="I793" s="184"/>
      <c r="J793" s="184"/>
      <c r="K793" s="184"/>
      <c r="L793" s="184"/>
      <c r="M793" s="184"/>
      <c r="N793" s="184"/>
      <c r="O793" s="184"/>
      <c r="P793" s="184"/>
      <c r="Q793" s="184"/>
      <c r="R793" s="184"/>
      <c r="S793" s="184"/>
      <c r="T793" s="184"/>
      <c r="U793" s="184"/>
      <c r="V793" s="184"/>
      <c r="W793" s="184"/>
      <c r="X793" s="184"/>
      <c r="Y793" s="184"/>
      <c r="Z793" s="184"/>
      <c r="AA793" s="184"/>
      <c r="AB793" s="184"/>
      <c r="AC793" s="184"/>
      <c r="AD793" s="189"/>
    </row>
    <row r="794" spans="1:30" ht="14.25">
      <c r="A794" s="196"/>
      <c r="B794" s="184"/>
      <c r="C794" s="184"/>
      <c r="D794" s="184"/>
      <c r="E794" s="184"/>
      <c r="F794" s="184"/>
      <c r="G794" s="184"/>
      <c r="H794" s="184"/>
      <c r="I794" s="184"/>
      <c r="J794" s="184"/>
      <c r="K794" s="184"/>
      <c r="L794" s="184"/>
      <c r="M794" s="184"/>
      <c r="N794" s="184"/>
      <c r="O794" s="184"/>
      <c r="P794" s="184"/>
      <c r="Q794" s="184"/>
      <c r="R794" s="184"/>
      <c r="S794" s="184"/>
      <c r="T794" s="184"/>
      <c r="U794" s="184"/>
      <c r="V794" s="184"/>
      <c r="W794" s="184"/>
      <c r="X794" s="184"/>
      <c r="Y794" s="184"/>
      <c r="Z794" s="184"/>
      <c r="AA794" s="184"/>
      <c r="AB794" s="184"/>
      <c r="AC794" s="184"/>
      <c r="AD794" s="189"/>
    </row>
    <row r="795" spans="1:30" ht="14.25">
      <c r="A795" s="196"/>
      <c r="B795" s="184"/>
      <c r="C795" s="184"/>
      <c r="D795" s="184"/>
      <c r="E795" s="184"/>
      <c r="F795" s="184"/>
      <c r="G795" s="184"/>
      <c r="H795" s="184"/>
      <c r="I795" s="184"/>
      <c r="J795" s="184"/>
      <c r="K795" s="184"/>
      <c r="L795" s="184"/>
      <c r="M795" s="184"/>
      <c r="N795" s="184"/>
      <c r="O795" s="184"/>
      <c r="P795" s="184"/>
      <c r="Q795" s="184"/>
      <c r="R795" s="184"/>
      <c r="S795" s="184"/>
      <c r="T795" s="184"/>
      <c r="U795" s="184"/>
      <c r="V795" s="184"/>
      <c r="W795" s="184"/>
      <c r="X795" s="184"/>
      <c r="Y795" s="184"/>
      <c r="Z795" s="184"/>
      <c r="AA795" s="184"/>
      <c r="AB795" s="184"/>
      <c r="AC795" s="184"/>
      <c r="AD795" s="189"/>
    </row>
    <row r="796" spans="1:30" ht="14.25">
      <c r="A796" s="196"/>
      <c r="B796" s="184"/>
      <c r="C796" s="184"/>
      <c r="D796" s="184"/>
      <c r="E796" s="184"/>
      <c r="F796" s="184"/>
      <c r="G796" s="184"/>
      <c r="H796" s="184"/>
      <c r="I796" s="184"/>
      <c r="J796" s="184"/>
      <c r="K796" s="184"/>
      <c r="L796" s="184"/>
      <c r="M796" s="184"/>
      <c r="N796" s="184"/>
      <c r="O796" s="184"/>
      <c r="P796" s="184"/>
      <c r="Q796" s="184"/>
      <c r="R796" s="184"/>
      <c r="S796" s="184"/>
      <c r="T796" s="184"/>
      <c r="U796" s="184"/>
      <c r="V796" s="184"/>
      <c r="W796" s="184"/>
      <c r="X796" s="184"/>
      <c r="Y796" s="184"/>
      <c r="Z796" s="184"/>
      <c r="AA796" s="184"/>
      <c r="AB796" s="184"/>
      <c r="AC796" s="184"/>
      <c r="AD796" s="189"/>
    </row>
    <row r="797" spans="1:30" ht="14.25">
      <c r="A797" s="196"/>
      <c r="B797" s="184"/>
      <c r="C797" s="184"/>
      <c r="D797" s="184"/>
      <c r="E797" s="184"/>
      <c r="F797" s="184"/>
      <c r="G797" s="184"/>
      <c r="H797" s="184"/>
      <c r="I797" s="184"/>
      <c r="J797" s="184"/>
      <c r="K797" s="184"/>
      <c r="L797" s="184"/>
      <c r="M797" s="184"/>
      <c r="N797" s="184"/>
      <c r="O797" s="184"/>
      <c r="P797" s="184"/>
      <c r="Q797" s="184"/>
      <c r="R797" s="184"/>
      <c r="S797" s="184"/>
      <c r="T797" s="184"/>
      <c r="U797" s="184"/>
      <c r="V797" s="184"/>
      <c r="W797" s="184"/>
      <c r="X797" s="184"/>
      <c r="Y797" s="184"/>
      <c r="Z797" s="184"/>
      <c r="AA797" s="184"/>
      <c r="AB797" s="184"/>
      <c r="AC797" s="184"/>
      <c r="AD797" s="189"/>
    </row>
    <row r="798" spans="1:30" ht="14.25">
      <c r="A798" s="196"/>
      <c r="B798" s="184"/>
      <c r="C798" s="184"/>
      <c r="D798" s="184"/>
      <c r="E798" s="184"/>
      <c r="F798" s="184"/>
      <c r="G798" s="184"/>
      <c r="H798" s="184"/>
      <c r="I798" s="184"/>
      <c r="J798" s="184"/>
      <c r="K798" s="184"/>
      <c r="L798" s="184"/>
      <c r="M798" s="184"/>
      <c r="N798" s="184"/>
      <c r="O798" s="184"/>
      <c r="P798" s="184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9"/>
    </row>
    <row r="799" spans="1:30" ht="14.25">
      <c r="A799" s="196"/>
      <c r="B799" s="184"/>
      <c r="C799" s="184"/>
      <c r="D799" s="184"/>
      <c r="E799" s="184"/>
      <c r="F799" s="184"/>
      <c r="G799" s="184"/>
      <c r="H799" s="184"/>
      <c r="I799" s="184"/>
      <c r="J799" s="184"/>
      <c r="K799" s="184"/>
      <c r="L799" s="184"/>
      <c r="M799" s="184"/>
      <c r="N799" s="184"/>
      <c r="O799" s="184"/>
      <c r="P799" s="184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9"/>
    </row>
    <row r="800" spans="1:30" ht="14.25">
      <c r="A800" s="196"/>
      <c r="B800" s="184"/>
      <c r="C800" s="184"/>
      <c r="D800" s="184"/>
      <c r="E800" s="184"/>
      <c r="F800" s="184"/>
      <c r="G800" s="184"/>
      <c r="H800" s="184"/>
      <c r="I800" s="184"/>
      <c r="J800" s="184"/>
      <c r="K800" s="184"/>
      <c r="L800" s="184"/>
      <c r="M800" s="184"/>
      <c r="N800" s="184"/>
      <c r="O800" s="184"/>
      <c r="P800" s="184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9"/>
    </row>
    <row r="801" spans="1:30" ht="14.25">
      <c r="A801" s="196"/>
      <c r="B801" s="184"/>
      <c r="C801" s="184"/>
      <c r="D801" s="184"/>
      <c r="E801" s="184"/>
      <c r="F801" s="184"/>
      <c r="G801" s="184"/>
      <c r="H801" s="184"/>
      <c r="I801" s="184"/>
      <c r="J801" s="184"/>
      <c r="K801" s="184"/>
      <c r="L801" s="184"/>
      <c r="M801" s="184"/>
      <c r="N801" s="184"/>
      <c r="O801" s="184"/>
      <c r="P801" s="184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9"/>
    </row>
    <row r="802" spans="1:30" ht="14.25">
      <c r="A802" s="196"/>
      <c r="B802" s="184"/>
      <c r="C802" s="184"/>
      <c r="D802" s="184"/>
      <c r="E802" s="184"/>
      <c r="F802" s="184"/>
      <c r="G802" s="184"/>
      <c r="H802" s="184"/>
      <c r="I802" s="184"/>
      <c r="J802" s="184"/>
      <c r="K802" s="184"/>
      <c r="L802" s="184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9"/>
    </row>
    <row r="803" spans="1:30" ht="14.25">
      <c r="A803" s="196"/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9"/>
    </row>
    <row r="804" spans="1:30" ht="14.25">
      <c r="A804" s="196"/>
      <c r="B804" s="184"/>
      <c r="C804" s="184"/>
      <c r="D804" s="184"/>
      <c r="E804" s="184"/>
      <c r="F804" s="184"/>
      <c r="G804" s="184"/>
      <c r="H804" s="184"/>
      <c r="I804" s="184"/>
      <c r="J804" s="184"/>
      <c r="K804" s="184"/>
      <c r="L804" s="184"/>
      <c r="M804" s="184"/>
      <c r="N804" s="184"/>
      <c r="O804" s="184"/>
      <c r="P804" s="184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9"/>
    </row>
    <row r="805" spans="1:30" ht="14.25">
      <c r="A805" s="196"/>
      <c r="B805" s="184"/>
      <c r="C805" s="184"/>
      <c r="D805" s="184"/>
      <c r="E805" s="184"/>
      <c r="F805" s="184"/>
      <c r="G805" s="184"/>
      <c r="H805" s="184"/>
      <c r="I805" s="184"/>
      <c r="J805" s="184"/>
      <c r="K805" s="184"/>
      <c r="L805" s="184"/>
      <c r="M805" s="184"/>
      <c r="N805" s="184"/>
      <c r="O805" s="184"/>
      <c r="P805" s="184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9"/>
    </row>
    <row r="806" spans="1:30" ht="14.25">
      <c r="A806" s="196"/>
      <c r="B806" s="184"/>
      <c r="C806" s="184"/>
      <c r="D806" s="184"/>
      <c r="E806" s="184"/>
      <c r="F806" s="184"/>
      <c r="G806" s="184"/>
      <c r="H806" s="184"/>
      <c r="I806" s="184"/>
      <c r="J806" s="184"/>
      <c r="K806" s="184"/>
      <c r="L806" s="184"/>
      <c r="M806" s="184"/>
      <c r="N806" s="184"/>
      <c r="O806" s="184"/>
      <c r="P806" s="184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9"/>
    </row>
    <row r="807" spans="1:30" ht="14.25">
      <c r="A807" s="196"/>
      <c r="B807" s="184"/>
      <c r="C807" s="184"/>
      <c r="D807" s="184"/>
      <c r="E807" s="184"/>
      <c r="F807" s="184"/>
      <c r="G807" s="184"/>
      <c r="H807" s="184"/>
      <c r="I807" s="184"/>
      <c r="J807" s="184"/>
      <c r="K807" s="184"/>
      <c r="L807" s="184"/>
      <c r="M807" s="184"/>
      <c r="N807" s="184"/>
      <c r="O807" s="184"/>
      <c r="P807" s="184"/>
      <c r="Q807" s="184"/>
      <c r="R807" s="184"/>
      <c r="S807" s="184"/>
      <c r="T807" s="184"/>
      <c r="U807" s="184"/>
      <c r="V807" s="184"/>
      <c r="W807" s="184"/>
      <c r="X807" s="184"/>
      <c r="Y807" s="184"/>
      <c r="Z807" s="184"/>
      <c r="AA807" s="184"/>
      <c r="AB807" s="184"/>
      <c r="AC807" s="184"/>
      <c r="AD807" s="189"/>
    </row>
    <row r="808" spans="1:30" ht="14.25">
      <c r="A808" s="196"/>
      <c r="B808" s="184"/>
      <c r="C808" s="184"/>
      <c r="D808" s="184"/>
      <c r="E808" s="184"/>
      <c r="F808" s="184"/>
      <c r="G808" s="184"/>
      <c r="H808" s="184"/>
      <c r="I808" s="184"/>
      <c r="J808" s="184"/>
      <c r="K808" s="184"/>
      <c r="L808" s="184"/>
      <c r="M808" s="184"/>
      <c r="N808" s="184"/>
      <c r="O808" s="184"/>
      <c r="P808" s="184"/>
      <c r="Q808" s="184"/>
      <c r="R808" s="184"/>
      <c r="S808" s="184"/>
      <c r="T808" s="184"/>
      <c r="U808" s="184"/>
      <c r="V808" s="184"/>
      <c r="W808" s="184"/>
      <c r="X808" s="184"/>
      <c r="Y808" s="184"/>
      <c r="Z808" s="184"/>
      <c r="AA808" s="184"/>
      <c r="AB808" s="184"/>
      <c r="AC808" s="184"/>
      <c r="AD808" s="189"/>
    </row>
    <row r="809" spans="1:30" ht="14.25">
      <c r="A809" s="196"/>
      <c r="B809" s="184"/>
      <c r="C809" s="184"/>
      <c r="D809" s="184"/>
      <c r="E809" s="184"/>
      <c r="F809" s="184"/>
      <c r="G809" s="184"/>
      <c r="H809" s="184"/>
      <c r="I809" s="184"/>
      <c r="J809" s="184"/>
      <c r="K809" s="184"/>
      <c r="L809" s="184"/>
      <c r="M809" s="184"/>
      <c r="N809" s="184"/>
      <c r="O809" s="184"/>
      <c r="P809" s="184"/>
      <c r="Q809" s="184"/>
      <c r="R809" s="184"/>
      <c r="S809" s="184"/>
      <c r="T809" s="184"/>
      <c r="U809" s="184"/>
      <c r="V809" s="184"/>
      <c r="W809" s="184"/>
      <c r="X809" s="184"/>
      <c r="Y809" s="184"/>
      <c r="Z809" s="184"/>
      <c r="AA809" s="184"/>
      <c r="AB809" s="184"/>
      <c r="AC809" s="184"/>
      <c r="AD809" s="189"/>
    </row>
    <row r="810" spans="1:30" ht="14.25">
      <c r="A810" s="196"/>
      <c r="B810" s="184"/>
      <c r="C810" s="184"/>
      <c r="D810" s="184"/>
      <c r="E810" s="184"/>
      <c r="F810" s="184"/>
      <c r="G810" s="184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84"/>
      <c r="S810" s="184"/>
      <c r="T810" s="184"/>
      <c r="U810" s="184"/>
      <c r="V810" s="184"/>
      <c r="W810" s="184"/>
      <c r="X810" s="184"/>
      <c r="Y810" s="184"/>
      <c r="Z810" s="184"/>
      <c r="AA810" s="184"/>
      <c r="AB810" s="184"/>
      <c r="AC810" s="184"/>
      <c r="AD810" s="189"/>
    </row>
    <row r="811" spans="1:30" ht="14.25">
      <c r="A811" s="196"/>
      <c r="B811" s="184"/>
      <c r="C811" s="184"/>
      <c r="D811" s="184"/>
      <c r="E811" s="184"/>
      <c r="F811" s="184"/>
      <c r="G811" s="184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84"/>
      <c r="S811" s="184"/>
      <c r="T811" s="184"/>
      <c r="U811" s="184"/>
      <c r="V811" s="184"/>
      <c r="W811" s="184"/>
      <c r="X811" s="184"/>
      <c r="Y811" s="184"/>
      <c r="Z811" s="184"/>
      <c r="AA811" s="184"/>
      <c r="AB811" s="184"/>
      <c r="AC811" s="184"/>
      <c r="AD811" s="189"/>
    </row>
    <row r="812" spans="1:30" ht="14.25">
      <c r="A812" s="196"/>
      <c r="B812" s="184"/>
      <c r="C812" s="184"/>
      <c r="D812" s="184"/>
      <c r="E812" s="184"/>
      <c r="F812" s="184"/>
      <c r="G812" s="184"/>
      <c r="H812" s="184"/>
      <c r="I812" s="184"/>
      <c r="J812" s="184"/>
      <c r="K812" s="184"/>
      <c r="L812" s="184"/>
      <c r="M812" s="184"/>
      <c r="N812" s="184"/>
      <c r="O812" s="184"/>
      <c r="P812" s="184"/>
      <c r="Q812" s="184"/>
      <c r="R812" s="184"/>
      <c r="S812" s="184"/>
      <c r="T812" s="184"/>
      <c r="U812" s="184"/>
      <c r="V812" s="184"/>
      <c r="W812" s="184"/>
      <c r="X812" s="184"/>
      <c r="Y812" s="184"/>
      <c r="Z812" s="184"/>
      <c r="AA812" s="184"/>
      <c r="AB812" s="184"/>
      <c r="AC812" s="184"/>
      <c r="AD812" s="189"/>
    </row>
    <row r="813" spans="1:30" ht="14.25">
      <c r="A813" s="196"/>
      <c r="B813" s="184"/>
      <c r="C813" s="184"/>
      <c r="D813" s="184"/>
      <c r="E813" s="184"/>
      <c r="F813" s="184"/>
      <c r="G813" s="184"/>
      <c r="H813" s="184"/>
      <c r="I813" s="184"/>
      <c r="J813" s="184"/>
      <c r="K813" s="184"/>
      <c r="L813" s="184"/>
      <c r="M813" s="184"/>
      <c r="N813" s="184"/>
      <c r="O813" s="184"/>
      <c r="P813" s="184"/>
      <c r="Q813" s="184"/>
      <c r="R813" s="184"/>
      <c r="S813" s="184"/>
      <c r="T813" s="184"/>
      <c r="U813" s="184"/>
      <c r="V813" s="184"/>
      <c r="W813" s="184"/>
      <c r="X813" s="184"/>
      <c r="Y813" s="184"/>
      <c r="Z813" s="184"/>
      <c r="AA813" s="184"/>
      <c r="AB813" s="184"/>
      <c r="AC813" s="184"/>
      <c r="AD813" s="189"/>
    </row>
    <row r="814" spans="1:30" ht="14.25">
      <c r="A814" s="196"/>
      <c r="B814" s="184"/>
      <c r="C814" s="184"/>
      <c r="D814" s="184"/>
      <c r="E814" s="184"/>
      <c r="F814" s="184"/>
      <c r="G814" s="184"/>
      <c r="H814" s="184"/>
      <c r="I814" s="184"/>
      <c r="J814" s="184"/>
      <c r="K814" s="184"/>
      <c r="L814" s="184"/>
      <c r="M814" s="184"/>
      <c r="N814" s="184"/>
      <c r="O814" s="184"/>
      <c r="P814" s="184"/>
      <c r="Q814" s="184"/>
      <c r="R814" s="184"/>
      <c r="S814" s="184"/>
      <c r="T814" s="184"/>
      <c r="U814" s="184"/>
      <c r="V814" s="184"/>
      <c r="W814" s="184"/>
      <c r="X814" s="184"/>
      <c r="Y814" s="184"/>
      <c r="Z814" s="184"/>
      <c r="AA814" s="184"/>
      <c r="AB814" s="184"/>
      <c r="AC814" s="184"/>
      <c r="AD814" s="189"/>
    </row>
    <row r="815" spans="1:30" ht="14.25">
      <c r="A815" s="196"/>
      <c r="B815" s="184"/>
      <c r="C815" s="184"/>
      <c r="D815" s="184"/>
      <c r="E815" s="184"/>
      <c r="F815" s="184"/>
      <c r="G815" s="184"/>
      <c r="H815" s="184"/>
      <c r="I815" s="184"/>
      <c r="J815" s="184"/>
      <c r="K815" s="184"/>
      <c r="L815" s="184"/>
      <c r="M815" s="184"/>
      <c r="N815" s="184"/>
      <c r="O815" s="184"/>
      <c r="P815" s="184"/>
      <c r="Q815" s="184"/>
      <c r="R815" s="184"/>
      <c r="S815" s="184"/>
      <c r="T815" s="184"/>
      <c r="U815" s="184"/>
      <c r="V815" s="184"/>
      <c r="W815" s="184"/>
      <c r="X815" s="184"/>
      <c r="Y815" s="184"/>
      <c r="Z815" s="184"/>
      <c r="AA815" s="184"/>
      <c r="AB815" s="184"/>
      <c r="AC815" s="184"/>
      <c r="AD815" s="189"/>
    </row>
    <row r="816" spans="1:30" ht="14.25">
      <c r="A816" s="196"/>
      <c r="B816" s="184"/>
      <c r="C816" s="184"/>
      <c r="D816" s="184"/>
      <c r="E816" s="184"/>
      <c r="F816" s="184"/>
      <c r="G816" s="184"/>
      <c r="H816" s="184"/>
      <c r="I816" s="184"/>
      <c r="J816" s="184"/>
      <c r="K816" s="184"/>
      <c r="L816" s="184"/>
      <c r="M816" s="184"/>
      <c r="N816" s="184"/>
      <c r="O816" s="184"/>
      <c r="P816" s="184"/>
      <c r="Q816" s="184"/>
      <c r="R816" s="184"/>
      <c r="S816" s="184"/>
      <c r="T816" s="184"/>
      <c r="U816" s="184"/>
      <c r="V816" s="184"/>
      <c r="W816" s="184"/>
      <c r="X816" s="184"/>
      <c r="Y816" s="184"/>
      <c r="Z816" s="184"/>
      <c r="AA816" s="184"/>
      <c r="AB816" s="184"/>
      <c r="AC816" s="184"/>
      <c r="AD816" s="189"/>
    </row>
    <row r="817" spans="1:30" ht="14.25">
      <c r="A817" s="196"/>
      <c r="B817" s="184"/>
      <c r="C817" s="184"/>
      <c r="D817" s="184"/>
      <c r="E817" s="184"/>
      <c r="F817" s="184"/>
      <c r="G817" s="184"/>
      <c r="H817" s="184"/>
      <c r="I817" s="184"/>
      <c r="J817" s="184"/>
      <c r="K817" s="184"/>
      <c r="L817" s="184"/>
      <c r="M817" s="184"/>
      <c r="N817" s="184"/>
      <c r="O817" s="184"/>
      <c r="P817" s="184"/>
      <c r="Q817" s="184"/>
      <c r="R817" s="184"/>
      <c r="S817" s="184"/>
      <c r="T817" s="184"/>
      <c r="U817" s="184"/>
      <c r="V817" s="184"/>
      <c r="W817" s="184"/>
      <c r="X817" s="184"/>
      <c r="Y817" s="184"/>
      <c r="Z817" s="184"/>
      <c r="AA817" s="184"/>
      <c r="AB817" s="184"/>
      <c r="AC817" s="184"/>
      <c r="AD817" s="189"/>
    </row>
    <row r="818" spans="1:30" ht="14.25">
      <c r="A818" s="196"/>
      <c r="B818" s="184"/>
      <c r="C818" s="184"/>
      <c r="D818" s="184"/>
      <c r="E818" s="184"/>
      <c r="F818" s="184"/>
      <c r="G818" s="184"/>
      <c r="H818" s="184"/>
      <c r="I818" s="184"/>
      <c r="J818" s="184"/>
      <c r="K818" s="184"/>
      <c r="L818" s="184"/>
      <c r="M818" s="184"/>
      <c r="N818" s="184"/>
      <c r="O818" s="184"/>
      <c r="P818" s="184"/>
      <c r="Q818" s="184"/>
      <c r="R818" s="184"/>
      <c r="S818" s="184"/>
      <c r="T818" s="184"/>
      <c r="U818" s="184"/>
      <c r="V818" s="184"/>
      <c r="W818" s="184"/>
      <c r="X818" s="184"/>
      <c r="Y818" s="184"/>
      <c r="Z818" s="184"/>
      <c r="AA818" s="184"/>
      <c r="AB818" s="184"/>
      <c r="AC818" s="184"/>
      <c r="AD818" s="189"/>
    </row>
    <row r="819" spans="1:30" ht="14.25">
      <c r="A819" s="196"/>
      <c r="B819" s="184"/>
      <c r="C819" s="184"/>
      <c r="D819" s="184"/>
      <c r="E819" s="184"/>
      <c r="F819" s="184"/>
      <c r="G819" s="184"/>
      <c r="H819" s="184"/>
      <c r="I819" s="184"/>
      <c r="J819" s="184"/>
      <c r="K819" s="184"/>
      <c r="L819" s="184"/>
      <c r="M819" s="184"/>
      <c r="N819" s="184"/>
      <c r="O819" s="184"/>
      <c r="P819" s="184"/>
      <c r="Q819" s="184"/>
      <c r="R819" s="184"/>
      <c r="S819" s="184"/>
      <c r="T819" s="184"/>
      <c r="U819" s="184"/>
      <c r="V819" s="184"/>
      <c r="W819" s="184"/>
      <c r="X819" s="184"/>
      <c r="Y819" s="184"/>
      <c r="Z819" s="184"/>
      <c r="AA819" s="184"/>
      <c r="AB819" s="184"/>
      <c r="AC819" s="184"/>
      <c r="AD819" s="189"/>
    </row>
    <row r="820" spans="1:30" ht="14.25">
      <c r="A820" s="196"/>
      <c r="B820" s="184"/>
      <c r="C820" s="184"/>
      <c r="D820" s="184"/>
      <c r="E820" s="184"/>
      <c r="F820" s="184"/>
      <c r="G820" s="184"/>
      <c r="H820" s="184"/>
      <c r="I820" s="184"/>
      <c r="J820" s="184"/>
      <c r="K820" s="184"/>
      <c r="L820" s="184"/>
      <c r="M820" s="184"/>
      <c r="N820" s="184"/>
      <c r="O820" s="184"/>
      <c r="P820" s="184"/>
      <c r="Q820" s="184"/>
      <c r="R820" s="184"/>
      <c r="S820" s="184"/>
      <c r="T820" s="184"/>
      <c r="U820" s="184"/>
      <c r="V820" s="184"/>
      <c r="W820" s="184"/>
      <c r="X820" s="184"/>
      <c r="Y820" s="184"/>
      <c r="Z820" s="184"/>
      <c r="AA820" s="184"/>
      <c r="AB820" s="184"/>
      <c r="AC820" s="184"/>
      <c r="AD820" s="189"/>
    </row>
    <row r="821" spans="1:30" ht="14.25">
      <c r="A821" s="196"/>
      <c r="B821" s="184"/>
      <c r="C821" s="184"/>
      <c r="D821" s="184"/>
      <c r="E821" s="184"/>
      <c r="F821" s="184"/>
      <c r="G821" s="184"/>
      <c r="H821" s="184"/>
      <c r="I821" s="184"/>
      <c r="J821" s="184"/>
      <c r="K821" s="184"/>
      <c r="L821" s="184"/>
      <c r="M821" s="184"/>
      <c r="N821" s="184"/>
      <c r="O821" s="184"/>
      <c r="P821" s="184"/>
      <c r="Q821" s="184"/>
      <c r="R821" s="184"/>
      <c r="S821" s="184"/>
      <c r="T821" s="184"/>
      <c r="U821" s="184"/>
      <c r="V821" s="184"/>
      <c r="W821" s="184"/>
      <c r="X821" s="184"/>
      <c r="Y821" s="184"/>
      <c r="Z821" s="184"/>
      <c r="AA821" s="184"/>
      <c r="AB821" s="184"/>
      <c r="AC821" s="184"/>
      <c r="AD821" s="189"/>
    </row>
    <row r="822" spans="1:30" ht="14.25">
      <c r="A822" s="196"/>
      <c r="B822" s="184"/>
      <c r="C822" s="184"/>
      <c r="D822" s="184"/>
      <c r="E822" s="184"/>
      <c r="F822" s="184"/>
      <c r="G822" s="184"/>
      <c r="H822" s="184"/>
      <c r="I822" s="184"/>
      <c r="J822" s="184"/>
      <c r="K822" s="184"/>
      <c r="L822" s="184"/>
      <c r="M822" s="184"/>
      <c r="N822" s="184"/>
      <c r="O822" s="184"/>
      <c r="P822" s="184"/>
      <c r="Q822" s="184"/>
      <c r="R822" s="184"/>
      <c r="S822" s="184"/>
      <c r="T822" s="184"/>
      <c r="U822" s="184"/>
      <c r="V822" s="184"/>
      <c r="W822" s="184"/>
      <c r="X822" s="184"/>
      <c r="Y822" s="184"/>
      <c r="Z822" s="184"/>
      <c r="AA822" s="184"/>
      <c r="AB822" s="184"/>
      <c r="AC822" s="184"/>
      <c r="AD822" s="189"/>
    </row>
    <row r="823" spans="1:30" ht="14.25">
      <c r="A823" s="196"/>
      <c r="B823" s="184"/>
      <c r="C823" s="184"/>
      <c r="D823" s="184"/>
      <c r="E823" s="184"/>
      <c r="F823" s="184"/>
      <c r="G823" s="184"/>
      <c r="H823" s="184"/>
      <c r="I823" s="184"/>
      <c r="J823" s="184"/>
      <c r="K823" s="184"/>
      <c r="L823" s="184"/>
      <c r="M823" s="184"/>
      <c r="N823" s="184"/>
      <c r="O823" s="184"/>
      <c r="P823" s="184"/>
      <c r="Q823" s="184"/>
      <c r="R823" s="184"/>
      <c r="S823" s="184"/>
      <c r="T823" s="184"/>
      <c r="U823" s="184"/>
      <c r="V823" s="184"/>
      <c r="W823" s="184"/>
      <c r="X823" s="184"/>
      <c r="Y823" s="184"/>
      <c r="Z823" s="184"/>
      <c r="AA823" s="184"/>
      <c r="AB823" s="184"/>
      <c r="AC823" s="184"/>
      <c r="AD823" s="189"/>
    </row>
    <row r="824" spans="1:30" ht="14.25">
      <c r="A824" s="196"/>
      <c r="B824" s="184"/>
      <c r="C824" s="184"/>
      <c r="D824" s="184"/>
      <c r="E824" s="184"/>
      <c r="F824" s="184"/>
      <c r="G824" s="184"/>
      <c r="H824" s="184"/>
      <c r="I824" s="184"/>
      <c r="J824" s="184"/>
      <c r="K824" s="184"/>
      <c r="L824" s="184"/>
      <c r="M824" s="184"/>
      <c r="N824" s="184"/>
      <c r="O824" s="184"/>
      <c r="P824" s="184"/>
      <c r="Q824" s="184"/>
      <c r="R824" s="184"/>
      <c r="S824" s="184"/>
      <c r="T824" s="184"/>
      <c r="U824" s="184"/>
      <c r="V824" s="184"/>
      <c r="W824" s="184"/>
      <c r="X824" s="184"/>
      <c r="Y824" s="184"/>
      <c r="Z824" s="184"/>
      <c r="AA824" s="184"/>
      <c r="AB824" s="184"/>
      <c r="AC824" s="184"/>
      <c r="AD824" s="189"/>
    </row>
    <row r="825" spans="1:30" ht="14.25">
      <c r="A825" s="196"/>
      <c r="B825" s="184"/>
      <c r="C825" s="184"/>
      <c r="D825" s="184"/>
      <c r="E825" s="184"/>
      <c r="F825" s="184"/>
      <c r="G825" s="184"/>
      <c r="H825" s="184"/>
      <c r="I825" s="184"/>
      <c r="J825" s="184"/>
      <c r="K825" s="184"/>
      <c r="L825" s="184"/>
      <c r="M825" s="184"/>
      <c r="N825" s="184"/>
      <c r="O825" s="184"/>
      <c r="P825" s="184"/>
      <c r="Q825" s="184"/>
      <c r="R825" s="184"/>
      <c r="S825" s="184"/>
      <c r="T825" s="184"/>
      <c r="U825" s="184"/>
      <c r="V825" s="184"/>
      <c r="W825" s="184"/>
      <c r="X825" s="184"/>
      <c r="Y825" s="184"/>
      <c r="Z825" s="184"/>
      <c r="AA825" s="184"/>
      <c r="AB825" s="184"/>
      <c r="AC825" s="184"/>
      <c r="AD825" s="189"/>
    </row>
    <row r="826" spans="1:30" ht="14.25">
      <c r="A826" s="196"/>
      <c r="B826" s="184"/>
      <c r="C826" s="184"/>
      <c r="D826" s="184"/>
      <c r="E826" s="184"/>
      <c r="F826" s="184"/>
      <c r="G826" s="184"/>
      <c r="H826" s="184"/>
      <c r="I826" s="184"/>
      <c r="J826" s="184"/>
      <c r="K826" s="184"/>
      <c r="L826" s="184"/>
      <c r="M826" s="184"/>
      <c r="N826" s="184"/>
      <c r="O826" s="184"/>
      <c r="P826" s="184"/>
      <c r="Q826" s="184"/>
      <c r="R826" s="184"/>
      <c r="S826" s="184"/>
      <c r="T826" s="184"/>
      <c r="U826" s="184"/>
      <c r="V826" s="184"/>
      <c r="W826" s="184"/>
      <c r="X826" s="184"/>
      <c r="Y826" s="184"/>
      <c r="Z826" s="184"/>
      <c r="AA826" s="184"/>
      <c r="AB826" s="184"/>
      <c r="AC826" s="184"/>
      <c r="AD826" s="189"/>
    </row>
    <row r="827" spans="1:30" ht="14.25">
      <c r="A827" s="196"/>
      <c r="B827" s="184"/>
      <c r="C827" s="184"/>
      <c r="D827" s="184"/>
      <c r="E827" s="184"/>
      <c r="F827" s="184"/>
      <c r="G827" s="184"/>
      <c r="H827" s="184"/>
      <c r="I827" s="184"/>
      <c r="J827" s="184"/>
      <c r="K827" s="184"/>
      <c r="L827" s="184"/>
      <c r="M827" s="184"/>
      <c r="N827" s="184"/>
      <c r="O827" s="184"/>
      <c r="P827" s="184"/>
      <c r="Q827" s="184"/>
      <c r="R827" s="184"/>
      <c r="S827" s="184"/>
      <c r="T827" s="184"/>
      <c r="U827" s="184"/>
      <c r="V827" s="184"/>
      <c r="W827" s="184"/>
      <c r="X827" s="184"/>
      <c r="Y827" s="184"/>
      <c r="Z827" s="184"/>
      <c r="AA827" s="184"/>
      <c r="AB827" s="184"/>
      <c r="AC827" s="184"/>
      <c r="AD827" s="189"/>
    </row>
    <row r="828" spans="1:30" ht="14.25">
      <c r="A828" s="196"/>
      <c r="B828" s="184"/>
      <c r="C828" s="184"/>
      <c r="D828" s="184"/>
      <c r="E828" s="184"/>
      <c r="F828" s="184"/>
      <c r="G828" s="184"/>
      <c r="H828" s="184"/>
      <c r="I828" s="184"/>
      <c r="J828" s="184"/>
      <c r="K828" s="184"/>
      <c r="L828" s="184"/>
      <c r="M828" s="184"/>
      <c r="N828" s="184"/>
      <c r="O828" s="184"/>
      <c r="P828" s="184"/>
      <c r="Q828" s="184"/>
      <c r="R828" s="184"/>
      <c r="S828" s="184"/>
      <c r="T828" s="184"/>
      <c r="U828" s="184"/>
      <c r="V828" s="184"/>
      <c r="W828" s="184"/>
      <c r="X828" s="184"/>
      <c r="Y828" s="184"/>
      <c r="Z828" s="184"/>
      <c r="AA828" s="184"/>
      <c r="AB828" s="184"/>
      <c r="AC828" s="184"/>
      <c r="AD828" s="189"/>
    </row>
    <row r="829" spans="1:30" ht="14.25">
      <c r="A829" s="196"/>
      <c r="B829" s="184"/>
      <c r="C829" s="184"/>
      <c r="D829" s="184"/>
      <c r="E829" s="184"/>
      <c r="F829" s="184"/>
      <c r="G829" s="184"/>
      <c r="H829" s="184"/>
      <c r="I829" s="184"/>
      <c r="J829" s="184"/>
      <c r="K829" s="184"/>
      <c r="L829" s="184"/>
      <c r="M829" s="184"/>
      <c r="N829" s="184"/>
      <c r="O829" s="184"/>
      <c r="P829" s="184"/>
      <c r="Q829" s="184"/>
      <c r="R829" s="184"/>
      <c r="S829" s="184"/>
      <c r="T829" s="184"/>
      <c r="U829" s="184"/>
      <c r="V829" s="184"/>
      <c r="W829" s="184"/>
      <c r="X829" s="184"/>
      <c r="Y829" s="184"/>
      <c r="Z829" s="184"/>
      <c r="AA829" s="184"/>
      <c r="AB829" s="184"/>
      <c r="AC829" s="184"/>
      <c r="AD829" s="189"/>
    </row>
    <row r="830" spans="1:30" ht="14.25">
      <c r="A830" s="196"/>
      <c r="B830" s="184"/>
      <c r="C830" s="184"/>
      <c r="D830" s="184"/>
      <c r="E830" s="184"/>
      <c r="F830" s="184"/>
      <c r="G830" s="184"/>
      <c r="H830" s="184"/>
      <c r="I830" s="184"/>
      <c r="J830" s="184"/>
      <c r="K830" s="184"/>
      <c r="L830" s="184"/>
      <c r="M830" s="184"/>
      <c r="N830" s="184"/>
      <c r="O830" s="184"/>
      <c r="P830" s="184"/>
      <c r="Q830" s="184"/>
      <c r="R830" s="184"/>
      <c r="S830" s="184"/>
      <c r="T830" s="184"/>
      <c r="U830" s="184"/>
      <c r="V830" s="184"/>
      <c r="W830" s="184"/>
      <c r="X830" s="184"/>
      <c r="Y830" s="184"/>
      <c r="Z830" s="184"/>
      <c r="AA830" s="184"/>
      <c r="AB830" s="184"/>
      <c r="AC830" s="184"/>
      <c r="AD830" s="189"/>
    </row>
    <row r="831" spans="1:30" ht="14.25">
      <c r="A831" s="196"/>
      <c r="B831" s="184"/>
      <c r="C831" s="184"/>
      <c r="D831" s="184"/>
      <c r="E831" s="184"/>
      <c r="F831" s="184"/>
      <c r="G831" s="184"/>
      <c r="H831" s="184"/>
      <c r="I831" s="184"/>
      <c r="J831" s="184"/>
      <c r="K831" s="184"/>
      <c r="L831" s="184"/>
      <c r="M831" s="184"/>
      <c r="N831" s="184"/>
      <c r="O831" s="184"/>
      <c r="P831" s="184"/>
      <c r="Q831" s="184"/>
      <c r="R831" s="184"/>
      <c r="S831" s="184"/>
      <c r="T831" s="184"/>
      <c r="U831" s="184"/>
      <c r="V831" s="184"/>
      <c r="W831" s="184"/>
      <c r="X831" s="184"/>
      <c r="Y831" s="184"/>
      <c r="Z831" s="184"/>
      <c r="AA831" s="184"/>
      <c r="AB831" s="184"/>
      <c r="AC831" s="184"/>
      <c r="AD831" s="189"/>
    </row>
    <row r="832" spans="1:30" ht="14.25">
      <c r="A832" s="196"/>
      <c r="B832" s="184"/>
      <c r="C832" s="184"/>
      <c r="D832" s="184"/>
      <c r="E832" s="184"/>
      <c r="F832" s="184"/>
      <c r="G832" s="184"/>
      <c r="H832" s="184"/>
      <c r="I832" s="184"/>
      <c r="J832" s="184"/>
      <c r="K832" s="184"/>
      <c r="L832" s="184"/>
      <c r="M832" s="184"/>
      <c r="N832" s="184"/>
      <c r="O832" s="184"/>
      <c r="P832" s="184"/>
      <c r="Q832" s="184"/>
      <c r="R832" s="184"/>
      <c r="S832" s="184"/>
      <c r="T832" s="184"/>
      <c r="U832" s="184"/>
      <c r="V832" s="184"/>
      <c r="W832" s="184"/>
      <c r="X832" s="184"/>
      <c r="Y832" s="184"/>
      <c r="Z832" s="184"/>
      <c r="AA832" s="184"/>
      <c r="AB832" s="184"/>
      <c r="AC832" s="184"/>
      <c r="AD832" s="189"/>
    </row>
    <row r="833" spans="1:30" ht="14.25">
      <c r="A833" s="196"/>
      <c r="B833" s="184"/>
      <c r="C833" s="184"/>
      <c r="D833" s="184"/>
      <c r="E833" s="184"/>
      <c r="F833" s="184"/>
      <c r="G833" s="184"/>
      <c r="H833" s="184"/>
      <c r="I833" s="184"/>
      <c r="J833" s="184"/>
      <c r="K833" s="184"/>
      <c r="L833" s="184"/>
      <c r="M833" s="184"/>
      <c r="N833" s="184"/>
      <c r="O833" s="184"/>
      <c r="P833" s="184"/>
      <c r="Q833" s="184"/>
      <c r="R833" s="184"/>
      <c r="S833" s="184"/>
      <c r="T833" s="184"/>
      <c r="U833" s="184"/>
      <c r="V833" s="184"/>
      <c r="W833" s="184"/>
      <c r="X833" s="184"/>
      <c r="Y833" s="184"/>
      <c r="Z833" s="184"/>
      <c r="AA833" s="184"/>
      <c r="AB833" s="184"/>
      <c r="AC833" s="184"/>
      <c r="AD833" s="189"/>
    </row>
    <row r="834" spans="1:30" ht="14.25">
      <c r="A834" s="196"/>
      <c r="B834" s="184"/>
      <c r="C834" s="184"/>
      <c r="D834" s="184"/>
      <c r="E834" s="184"/>
      <c r="F834" s="184"/>
      <c r="G834" s="184"/>
      <c r="H834" s="184"/>
      <c r="I834" s="184"/>
      <c r="J834" s="184"/>
      <c r="K834" s="184"/>
      <c r="L834" s="184"/>
      <c r="M834" s="184"/>
      <c r="N834" s="184"/>
      <c r="O834" s="184"/>
      <c r="P834" s="184"/>
      <c r="Q834" s="184"/>
      <c r="R834" s="184"/>
      <c r="S834" s="184"/>
      <c r="T834" s="184"/>
      <c r="U834" s="184"/>
      <c r="V834" s="184"/>
      <c r="W834" s="184"/>
      <c r="X834" s="184"/>
      <c r="Y834" s="184"/>
      <c r="Z834" s="184"/>
      <c r="AA834" s="184"/>
      <c r="AB834" s="184"/>
      <c r="AC834" s="184"/>
      <c r="AD834" s="189"/>
    </row>
    <row r="835" spans="1:30" ht="14.25">
      <c r="A835" s="196"/>
      <c r="B835" s="184"/>
      <c r="C835" s="184"/>
      <c r="D835" s="184"/>
      <c r="E835" s="184"/>
      <c r="F835" s="184"/>
      <c r="G835" s="184"/>
      <c r="H835" s="184"/>
      <c r="I835" s="184"/>
      <c r="J835" s="184"/>
      <c r="K835" s="184"/>
      <c r="L835" s="184"/>
      <c r="M835" s="184"/>
      <c r="N835" s="184"/>
      <c r="O835" s="184"/>
      <c r="P835" s="184"/>
      <c r="Q835" s="184"/>
      <c r="R835" s="184"/>
      <c r="S835" s="184"/>
      <c r="T835" s="184"/>
      <c r="U835" s="184"/>
      <c r="V835" s="184"/>
      <c r="W835" s="184"/>
      <c r="X835" s="184"/>
      <c r="Y835" s="184"/>
      <c r="Z835" s="184"/>
      <c r="AA835" s="184"/>
      <c r="AB835" s="184"/>
      <c r="AC835" s="184"/>
      <c r="AD835" s="189"/>
    </row>
    <row r="836" spans="1:30" ht="14.25">
      <c r="A836" s="196"/>
      <c r="B836" s="184"/>
      <c r="C836" s="184"/>
      <c r="D836" s="184"/>
      <c r="E836" s="184"/>
      <c r="F836" s="184"/>
      <c r="G836" s="184"/>
      <c r="H836" s="184"/>
      <c r="I836" s="184"/>
      <c r="J836" s="184"/>
      <c r="K836" s="184"/>
      <c r="L836" s="184"/>
      <c r="M836" s="184"/>
      <c r="N836" s="184"/>
      <c r="O836" s="184"/>
      <c r="P836" s="184"/>
      <c r="Q836" s="184"/>
      <c r="R836" s="184"/>
      <c r="S836" s="184"/>
      <c r="T836" s="184"/>
      <c r="U836" s="184"/>
      <c r="V836" s="184"/>
      <c r="W836" s="184"/>
      <c r="X836" s="184"/>
      <c r="Y836" s="184"/>
      <c r="Z836" s="184"/>
      <c r="AA836" s="184"/>
      <c r="AB836" s="184"/>
      <c r="AC836" s="184"/>
      <c r="AD836" s="189"/>
    </row>
    <row r="837" spans="1:30" ht="14.25">
      <c r="A837" s="196"/>
      <c r="B837" s="184"/>
      <c r="C837" s="184"/>
      <c r="D837" s="184"/>
      <c r="E837" s="184"/>
      <c r="F837" s="184"/>
      <c r="G837" s="184"/>
      <c r="H837" s="184"/>
      <c r="I837" s="184"/>
      <c r="J837" s="184"/>
      <c r="K837" s="184"/>
      <c r="L837" s="184"/>
      <c r="M837" s="184"/>
      <c r="N837" s="184"/>
      <c r="O837" s="184"/>
      <c r="P837" s="184"/>
      <c r="Q837" s="184"/>
      <c r="R837" s="184"/>
      <c r="S837" s="184"/>
      <c r="T837" s="184"/>
      <c r="U837" s="184"/>
      <c r="V837" s="184"/>
      <c r="W837" s="184"/>
      <c r="X837" s="184"/>
      <c r="Y837" s="184"/>
      <c r="Z837" s="184"/>
      <c r="AA837" s="184"/>
      <c r="AB837" s="184"/>
      <c r="AC837" s="184"/>
      <c r="AD837" s="189"/>
    </row>
    <row r="838" spans="1:30" ht="14.25">
      <c r="A838" s="196"/>
      <c r="B838" s="184"/>
      <c r="C838" s="184"/>
      <c r="D838" s="184"/>
      <c r="E838" s="184"/>
      <c r="F838" s="184"/>
      <c r="G838" s="184"/>
      <c r="H838" s="184"/>
      <c r="I838" s="184"/>
      <c r="J838" s="184"/>
      <c r="K838" s="184"/>
      <c r="L838" s="184"/>
      <c r="M838" s="184"/>
      <c r="N838" s="184"/>
      <c r="O838" s="184"/>
      <c r="P838" s="184"/>
      <c r="Q838" s="184"/>
      <c r="R838" s="184"/>
      <c r="S838" s="184"/>
      <c r="T838" s="184"/>
      <c r="U838" s="184"/>
      <c r="V838" s="184"/>
      <c r="W838" s="184"/>
      <c r="X838" s="184"/>
      <c r="Y838" s="184"/>
      <c r="Z838" s="184"/>
      <c r="AA838" s="184"/>
      <c r="AB838" s="184"/>
      <c r="AC838" s="184"/>
      <c r="AD838" s="189"/>
    </row>
    <row r="839" spans="1:30" ht="14.25">
      <c r="A839" s="196"/>
      <c r="B839" s="184"/>
      <c r="C839" s="184"/>
      <c r="D839" s="184"/>
      <c r="E839" s="184"/>
      <c r="F839" s="184"/>
      <c r="G839" s="184"/>
      <c r="H839" s="184"/>
      <c r="I839" s="184"/>
      <c r="J839" s="184"/>
      <c r="K839" s="184"/>
      <c r="L839" s="184"/>
      <c r="M839" s="184"/>
      <c r="N839" s="184"/>
      <c r="O839" s="184"/>
      <c r="P839" s="184"/>
      <c r="Q839" s="184"/>
      <c r="R839" s="184"/>
      <c r="S839" s="184"/>
      <c r="T839" s="184"/>
      <c r="U839" s="184"/>
      <c r="V839" s="184"/>
      <c r="W839" s="184"/>
      <c r="X839" s="184"/>
      <c r="Y839" s="184"/>
      <c r="Z839" s="184"/>
      <c r="AA839" s="184"/>
      <c r="AB839" s="184"/>
      <c r="AC839" s="184"/>
      <c r="AD839" s="189"/>
    </row>
    <row r="840" spans="1:30" ht="14.25">
      <c r="A840" s="196"/>
      <c r="B840" s="184"/>
      <c r="C840" s="184"/>
      <c r="D840" s="184"/>
      <c r="E840" s="184"/>
      <c r="F840" s="184"/>
      <c r="G840" s="184"/>
      <c r="H840" s="184"/>
      <c r="I840" s="184"/>
      <c r="J840" s="184"/>
      <c r="K840" s="184"/>
      <c r="L840" s="184"/>
      <c r="M840" s="184"/>
      <c r="N840" s="184"/>
      <c r="O840" s="184"/>
      <c r="P840" s="184"/>
      <c r="Q840" s="184"/>
      <c r="R840" s="184"/>
      <c r="S840" s="184"/>
      <c r="T840" s="184"/>
      <c r="U840" s="184"/>
      <c r="V840" s="184"/>
      <c r="W840" s="184"/>
      <c r="X840" s="184"/>
      <c r="Y840" s="184"/>
      <c r="Z840" s="184"/>
      <c r="AA840" s="184"/>
      <c r="AB840" s="184"/>
      <c r="AC840" s="184"/>
      <c r="AD840" s="189"/>
    </row>
    <row r="841" spans="1:30" ht="14.25">
      <c r="A841" s="196"/>
      <c r="B841" s="184"/>
      <c r="C841" s="184"/>
      <c r="D841" s="184"/>
      <c r="E841" s="184"/>
      <c r="F841" s="184"/>
      <c r="G841" s="184"/>
      <c r="H841" s="184"/>
      <c r="I841" s="184"/>
      <c r="J841" s="184"/>
      <c r="K841" s="184"/>
      <c r="L841" s="184"/>
      <c r="M841" s="184"/>
      <c r="N841" s="184"/>
      <c r="O841" s="184"/>
      <c r="P841" s="184"/>
      <c r="Q841" s="184"/>
      <c r="R841" s="184"/>
      <c r="S841" s="184"/>
      <c r="T841" s="184"/>
      <c r="U841" s="184"/>
      <c r="V841" s="184"/>
      <c r="W841" s="184"/>
      <c r="X841" s="184"/>
      <c r="Y841" s="184"/>
      <c r="Z841" s="184"/>
      <c r="AA841" s="184"/>
      <c r="AB841" s="184"/>
      <c r="AC841" s="184"/>
      <c r="AD841" s="189"/>
    </row>
    <row r="842" spans="1:30" ht="14.25">
      <c r="A842" s="196"/>
      <c r="B842" s="184"/>
      <c r="C842" s="184"/>
      <c r="D842" s="184"/>
      <c r="E842" s="184"/>
      <c r="F842" s="184"/>
      <c r="G842" s="184"/>
      <c r="H842" s="184"/>
      <c r="I842" s="184"/>
      <c r="J842" s="184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9"/>
    </row>
    <row r="843" spans="1:30" ht="14.25">
      <c r="A843" s="196"/>
      <c r="B843" s="184"/>
      <c r="C843" s="184"/>
      <c r="D843" s="184"/>
      <c r="E843" s="184"/>
      <c r="F843" s="184"/>
      <c r="G843" s="184"/>
      <c r="H843" s="184"/>
      <c r="I843" s="184"/>
      <c r="J843" s="184"/>
      <c r="K843" s="184"/>
      <c r="L843" s="184"/>
      <c r="M843" s="184"/>
      <c r="N843" s="184"/>
      <c r="O843" s="184"/>
      <c r="P843" s="184"/>
      <c r="Q843" s="184"/>
      <c r="R843" s="184"/>
      <c r="S843" s="184"/>
      <c r="T843" s="184"/>
      <c r="U843" s="184"/>
      <c r="V843" s="184"/>
      <c r="W843" s="184"/>
      <c r="X843" s="184"/>
      <c r="Y843" s="184"/>
      <c r="Z843" s="184"/>
      <c r="AA843" s="184"/>
      <c r="AB843" s="184"/>
      <c r="AC843" s="184"/>
      <c r="AD843" s="189"/>
    </row>
    <row r="844" spans="1:30" ht="14.25">
      <c r="A844" s="196"/>
      <c r="B844" s="184"/>
      <c r="C844" s="184"/>
      <c r="D844" s="184"/>
      <c r="E844" s="184"/>
      <c r="F844" s="184"/>
      <c r="G844" s="184"/>
      <c r="H844" s="184"/>
      <c r="I844" s="184"/>
      <c r="J844" s="184"/>
      <c r="K844" s="184"/>
      <c r="L844" s="184"/>
      <c r="M844" s="184"/>
      <c r="N844" s="184"/>
      <c r="O844" s="184"/>
      <c r="P844" s="184"/>
      <c r="Q844" s="184"/>
      <c r="R844" s="184"/>
      <c r="S844" s="184"/>
      <c r="T844" s="184"/>
      <c r="U844" s="184"/>
      <c r="V844" s="184"/>
      <c r="W844" s="184"/>
      <c r="X844" s="184"/>
      <c r="Y844" s="184"/>
      <c r="Z844" s="184"/>
      <c r="AA844" s="184"/>
      <c r="AB844" s="184"/>
      <c r="AC844" s="184"/>
      <c r="AD844" s="189"/>
    </row>
    <row r="845" spans="1:30" ht="14.25">
      <c r="A845" s="196"/>
      <c r="B845" s="184"/>
      <c r="C845" s="184"/>
      <c r="D845" s="184"/>
      <c r="E845" s="184"/>
      <c r="F845" s="184"/>
      <c r="G845" s="184"/>
      <c r="H845" s="184"/>
      <c r="I845" s="184"/>
      <c r="J845" s="184"/>
      <c r="K845" s="184"/>
      <c r="L845" s="184"/>
      <c r="M845" s="184"/>
      <c r="N845" s="184"/>
      <c r="O845" s="184"/>
      <c r="P845" s="184"/>
      <c r="Q845" s="184"/>
      <c r="R845" s="184"/>
      <c r="S845" s="184"/>
      <c r="T845" s="184"/>
      <c r="U845" s="184"/>
      <c r="V845" s="184"/>
      <c r="W845" s="184"/>
      <c r="X845" s="184"/>
      <c r="Y845" s="184"/>
      <c r="Z845" s="184"/>
      <c r="AA845" s="184"/>
      <c r="AB845" s="184"/>
      <c r="AC845" s="184"/>
      <c r="AD845" s="189"/>
    </row>
    <row r="846" spans="1:30" ht="14.25">
      <c r="A846" s="196"/>
      <c r="B846" s="184"/>
      <c r="C846" s="184"/>
      <c r="D846" s="184"/>
      <c r="E846" s="184"/>
      <c r="F846" s="184"/>
      <c r="G846" s="184"/>
      <c r="H846" s="184"/>
      <c r="I846" s="184"/>
      <c r="J846" s="184"/>
      <c r="K846" s="184"/>
      <c r="L846" s="184"/>
      <c r="M846" s="184"/>
      <c r="N846" s="184"/>
      <c r="O846" s="184"/>
      <c r="P846" s="184"/>
      <c r="Q846" s="184"/>
      <c r="R846" s="184"/>
      <c r="S846" s="184"/>
      <c r="T846" s="184"/>
      <c r="U846" s="184"/>
      <c r="V846" s="184"/>
      <c r="W846" s="184"/>
      <c r="X846" s="184"/>
      <c r="Y846" s="184"/>
      <c r="Z846" s="184"/>
      <c r="AA846" s="184"/>
      <c r="AB846" s="184"/>
      <c r="AC846" s="184"/>
      <c r="AD846" s="189"/>
    </row>
    <row r="847" spans="1:30" ht="14.25">
      <c r="A847" s="196"/>
      <c r="B847" s="184"/>
      <c r="C847" s="184"/>
      <c r="D847" s="184"/>
      <c r="E847" s="184"/>
      <c r="F847" s="184"/>
      <c r="G847" s="184"/>
      <c r="H847" s="184"/>
      <c r="I847" s="184"/>
      <c r="J847" s="184"/>
      <c r="K847" s="184"/>
      <c r="L847" s="184"/>
      <c r="M847" s="184"/>
      <c r="N847" s="184"/>
      <c r="O847" s="184"/>
      <c r="P847" s="184"/>
      <c r="Q847" s="184"/>
      <c r="R847" s="184"/>
      <c r="S847" s="184"/>
      <c r="T847" s="184"/>
      <c r="U847" s="184"/>
      <c r="V847" s="184"/>
      <c r="W847" s="184"/>
      <c r="X847" s="184"/>
      <c r="Y847" s="184"/>
      <c r="Z847" s="184"/>
      <c r="AA847" s="184"/>
      <c r="AB847" s="184"/>
      <c r="AC847" s="184"/>
      <c r="AD847" s="189"/>
    </row>
    <row r="848" spans="1:30" ht="14.25">
      <c r="A848" s="196"/>
      <c r="B848" s="184"/>
      <c r="C848" s="184"/>
      <c r="D848" s="184"/>
      <c r="E848" s="184"/>
      <c r="F848" s="184"/>
      <c r="G848" s="184"/>
      <c r="H848" s="184"/>
      <c r="I848" s="184"/>
      <c r="J848" s="184"/>
      <c r="K848" s="184"/>
      <c r="L848" s="184"/>
      <c r="M848" s="184"/>
      <c r="N848" s="184"/>
      <c r="O848" s="184"/>
      <c r="P848" s="184"/>
      <c r="Q848" s="184"/>
      <c r="R848" s="184"/>
      <c r="S848" s="184"/>
      <c r="T848" s="184"/>
      <c r="U848" s="184"/>
      <c r="V848" s="184"/>
      <c r="W848" s="184"/>
      <c r="X848" s="184"/>
      <c r="Y848" s="184"/>
      <c r="Z848" s="184"/>
      <c r="AA848" s="184"/>
      <c r="AB848" s="184"/>
      <c r="AC848" s="184"/>
      <c r="AD848" s="189"/>
    </row>
    <row r="849" spans="1:30" ht="14.25">
      <c r="A849" s="196"/>
      <c r="B849" s="184"/>
      <c r="C849" s="184"/>
      <c r="D849" s="184"/>
      <c r="E849" s="184"/>
      <c r="F849" s="184"/>
      <c r="G849" s="184"/>
      <c r="H849" s="184"/>
      <c r="I849" s="184"/>
      <c r="J849" s="184"/>
      <c r="K849" s="184"/>
      <c r="L849" s="184"/>
      <c r="M849" s="184"/>
      <c r="N849" s="184"/>
      <c r="O849" s="184"/>
      <c r="P849" s="184"/>
      <c r="Q849" s="184"/>
      <c r="R849" s="184"/>
      <c r="S849" s="184"/>
      <c r="T849" s="184"/>
      <c r="U849" s="184"/>
      <c r="V849" s="184"/>
      <c r="W849" s="184"/>
      <c r="X849" s="184"/>
      <c r="Y849" s="184"/>
      <c r="Z849" s="184"/>
      <c r="AA849" s="184"/>
      <c r="AB849" s="184"/>
      <c r="AC849" s="184"/>
      <c r="AD849" s="189"/>
    </row>
    <row r="850" spans="1:30" ht="14.25">
      <c r="A850" s="196"/>
      <c r="B850" s="184"/>
      <c r="C850" s="184"/>
      <c r="D850" s="184"/>
      <c r="E850" s="184"/>
      <c r="F850" s="184"/>
      <c r="G850" s="184"/>
      <c r="H850" s="184"/>
      <c r="I850" s="184"/>
      <c r="J850" s="184"/>
      <c r="K850" s="184"/>
      <c r="L850" s="184"/>
      <c r="M850" s="184"/>
      <c r="N850" s="184"/>
      <c r="O850" s="184"/>
      <c r="P850" s="184"/>
      <c r="Q850" s="184"/>
      <c r="R850" s="184"/>
      <c r="S850" s="184"/>
      <c r="T850" s="184"/>
      <c r="U850" s="184"/>
      <c r="V850" s="184"/>
      <c r="W850" s="184"/>
      <c r="X850" s="184"/>
      <c r="Y850" s="184"/>
      <c r="Z850" s="184"/>
      <c r="AA850" s="184"/>
      <c r="AB850" s="184"/>
      <c r="AC850" s="184"/>
      <c r="AD850" s="189"/>
    </row>
    <row r="851" spans="1:30" ht="14.25">
      <c r="A851" s="196"/>
      <c r="B851" s="184"/>
      <c r="C851" s="184"/>
      <c r="D851" s="184"/>
      <c r="E851" s="184"/>
      <c r="F851" s="184"/>
      <c r="G851" s="184"/>
      <c r="H851" s="184"/>
      <c r="I851" s="184"/>
      <c r="J851" s="184"/>
      <c r="K851" s="184"/>
      <c r="L851" s="184"/>
      <c r="M851" s="184"/>
      <c r="N851" s="184"/>
      <c r="O851" s="184"/>
      <c r="P851" s="184"/>
      <c r="Q851" s="184"/>
      <c r="R851" s="184"/>
      <c r="S851" s="184"/>
      <c r="T851" s="184"/>
      <c r="U851" s="184"/>
      <c r="V851" s="184"/>
      <c r="W851" s="184"/>
      <c r="X851" s="184"/>
      <c r="Y851" s="184"/>
      <c r="Z851" s="184"/>
      <c r="AA851" s="184"/>
      <c r="AB851" s="184"/>
      <c r="AC851" s="184"/>
      <c r="AD851" s="189"/>
    </row>
    <row r="852" spans="1:30" ht="14.25">
      <c r="A852" s="196"/>
      <c r="B852" s="184"/>
      <c r="C852" s="184"/>
      <c r="D852" s="184"/>
      <c r="E852" s="184"/>
      <c r="F852" s="184"/>
      <c r="G852" s="184"/>
      <c r="H852" s="184"/>
      <c r="I852" s="184"/>
      <c r="J852" s="184"/>
      <c r="K852" s="184"/>
      <c r="L852" s="184"/>
      <c r="M852" s="184"/>
      <c r="N852" s="184"/>
      <c r="O852" s="184"/>
      <c r="P852" s="184"/>
      <c r="Q852" s="184"/>
      <c r="R852" s="184"/>
      <c r="S852" s="184"/>
      <c r="T852" s="184"/>
      <c r="U852" s="184"/>
      <c r="V852" s="184"/>
      <c r="W852" s="184"/>
      <c r="X852" s="184"/>
      <c r="Y852" s="184"/>
      <c r="Z852" s="184"/>
      <c r="AA852" s="184"/>
      <c r="AB852" s="184"/>
      <c r="AC852" s="184"/>
      <c r="AD852" s="189"/>
    </row>
    <row r="853" spans="1:30" ht="14.25">
      <c r="A853" s="196"/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Y853" s="184"/>
      <c r="Z853" s="184"/>
      <c r="AA853" s="184"/>
      <c r="AB853" s="184"/>
      <c r="AC853" s="184"/>
      <c r="AD853" s="189"/>
    </row>
    <row r="854" spans="1:30" ht="14.25">
      <c r="A854" s="196"/>
      <c r="B854" s="184"/>
      <c r="C854" s="184"/>
      <c r="D854" s="184"/>
      <c r="E854" s="184"/>
      <c r="F854" s="184"/>
      <c r="G854" s="184"/>
      <c r="H854" s="184"/>
      <c r="I854" s="184"/>
      <c r="J854" s="184"/>
      <c r="K854" s="184"/>
      <c r="L854" s="184"/>
      <c r="M854" s="184"/>
      <c r="N854" s="184"/>
      <c r="O854" s="184"/>
      <c r="P854" s="184"/>
      <c r="Q854" s="184"/>
      <c r="R854" s="184"/>
      <c r="S854" s="184"/>
      <c r="T854" s="184"/>
      <c r="U854" s="184"/>
      <c r="V854" s="184"/>
      <c r="W854" s="184"/>
      <c r="X854" s="184"/>
      <c r="Y854" s="184"/>
      <c r="Z854" s="184"/>
      <c r="AA854" s="184"/>
      <c r="AB854" s="184"/>
      <c r="AC854" s="184"/>
      <c r="AD854" s="189"/>
    </row>
    <row r="855" spans="1:30" ht="14.25">
      <c r="A855" s="196"/>
      <c r="B855" s="184"/>
      <c r="C855" s="184"/>
      <c r="D855" s="184"/>
      <c r="E855" s="184"/>
      <c r="F855" s="184"/>
      <c r="G855" s="184"/>
      <c r="H855" s="184"/>
      <c r="I855" s="184"/>
      <c r="J855" s="184"/>
      <c r="K855" s="184"/>
      <c r="L855" s="184"/>
      <c r="M855" s="184"/>
      <c r="N855" s="184"/>
      <c r="O855" s="184"/>
      <c r="P855" s="184"/>
      <c r="Q855" s="184"/>
      <c r="R855" s="184"/>
      <c r="S855" s="184"/>
      <c r="T855" s="184"/>
      <c r="U855" s="184"/>
      <c r="V855" s="184"/>
      <c r="W855" s="184"/>
      <c r="X855" s="184"/>
      <c r="Y855" s="184"/>
      <c r="Z855" s="184"/>
      <c r="AA855" s="184"/>
      <c r="AB855" s="184"/>
      <c r="AC855" s="184"/>
      <c r="AD855" s="189"/>
    </row>
    <row r="856" spans="1:30" ht="14.25">
      <c r="A856" s="196"/>
      <c r="B856" s="184"/>
      <c r="C856" s="184"/>
      <c r="D856" s="184"/>
      <c r="E856" s="184"/>
      <c r="F856" s="184"/>
      <c r="G856" s="184"/>
      <c r="H856" s="184"/>
      <c r="I856" s="184"/>
      <c r="J856" s="184"/>
      <c r="K856" s="184"/>
      <c r="L856" s="184"/>
      <c r="M856" s="184"/>
      <c r="N856" s="184"/>
      <c r="O856" s="184"/>
      <c r="P856" s="184"/>
      <c r="Q856" s="184"/>
      <c r="R856" s="184"/>
      <c r="S856" s="184"/>
      <c r="T856" s="184"/>
      <c r="U856" s="184"/>
      <c r="V856" s="184"/>
      <c r="W856" s="184"/>
      <c r="X856" s="184"/>
      <c r="Y856" s="184"/>
      <c r="Z856" s="184"/>
      <c r="AA856" s="184"/>
      <c r="AB856" s="184"/>
      <c r="AC856" s="184"/>
      <c r="AD856" s="189"/>
    </row>
    <row r="857" spans="1:30" ht="14.25">
      <c r="A857" s="196"/>
      <c r="B857" s="184"/>
      <c r="C857" s="184"/>
      <c r="D857" s="184"/>
      <c r="E857" s="184"/>
      <c r="F857" s="184"/>
      <c r="G857" s="184"/>
      <c r="H857" s="184"/>
      <c r="I857" s="184"/>
      <c r="J857" s="184"/>
      <c r="K857" s="184"/>
      <c r="L857" s="184"/>
      <c r="M857" s="184"/>
      <c r="N857" s="184"/>
      <c r="O857" s="184"/>
      <c r="P857" s="184"/>
      <c r="Q857" s="184"/>
      <c r="R857" s="184"/>
      <c r="S857" s="184"/>
      <c r="T857" s="184"/>
      <c r="U857" s="184"/>
      <c r="V857" s="184"/>
      <c r="W857" s="184"/>
      <c r="X857" s="184"/>
      <c r="Y857" s="184"/>
      <c r="Z857" s="184"/>
      <c r="AA857" s="184"/>
      <c r="AB857" s="184"/>
      <c r="AC857" s="184"/>
      <c r="AD857" s="189"/>
    </row>
    <row r="858" spans="1:30" ht="14.25">
      <c r="A858" s="196"/>
      <c r="B858" s="184"/>
      <c r="C858" s="184"/>
      <c r="D858" s="184"/>
      <c r="E858" s="184"/>
      <c r="F858" s="184"/>
      <c r="G858" s="184"/>
      <c r="H858" s="184"/>
      <c r="I858" s="184"/>
      <c r="J858" s="184"/>
      <c r="K858" s="184"/>
      <c r="L858" s="184"/>
      <c r="M858" s="184"/>
      <c r="N858" s="184"/>
      <c r="O858" s="184"/>
      <c r="P858" s="184"/>
      <c r="Q858" s="184"/>
      <c r="R858" s="184"/>
      <c r="S858" s="184"/>
      <c r="T858" s="184"/>
      <c r="U858" s="184"/>
      <c r="V858" s="184"/>
      <c r="W858" s="184"/>
      <c r="X858" s="184"/>
      <c r="Y858" s="184"/>
      <c r="Z858" s="184"/>
      <c r="AA858" s="184"/>
      <c r="AB858" s="184"/>
      <c r="AC858" s="184"/>
      <c r="AD858" s="189"/>
    </row>
    <row r="859" spans="1:30" ht="14.25">
      <c r="A859" s="196"/>
      <c r="B859" s="184"/>
      <c r="C859" s="184"/>
      <c r="D859" s="184"/>
      <c r="E859" s="184"/>
      <c r="F859" s="184"/>
      <c r="G859" s="184"/>
      <c r="H859" s="184"/>
      <c r="I859" s="184"/>
      <c r="J859" s="184"/>
      <c r="K859" s="184"/>
      <c r="L859" s="184"/>
      <c r="M859" s="184"/>
      <c r="N859" s="184"/>
      <c r="O859" s="184"/>
      <c r="P859" s="184"/>
      <c r="Q859" s="184"/>
      <c r="R859" s="184"/>
      <c r="S859" s="184"/>
      <c r="T859" s="184"/>
      <c r="U859" s="184"/>
      <c r="V859" s="184"/>
      <c r="W859" s="184"/>
      <c r="X859" s="184"/>
      <c r="Y859" s="184"/>
      <c r="Z859" s="184"/>
      <c r="AA859" s="184"/>
      <c r="AB859" s="184"/>
      <c r="AC859" s="184"/>
      <c r="AD859" s="189"/>
    </row>
    <row r="860" spans="1:30" ht="14.25">
      <c r="A860" s="196"/>
      <c r="B860" s="184"/>
      <c r="C860" s="184"/>
      <c r="D860" s="184"/>
      <c r="E860" s="184"/>
      <c r="F860" s="184"/>
      <c r="G860" s="184"/>
      <c r="H860" s="184"/>
      <c r="I860" s="184"/>
      <c r="J860" s="184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9"/>
    </row>
    <row r="861" spans="1:30" ht="14.25">
      <c r="A861" s="196"/>
      <c r="B861" s="184"/>
      <c r="C861" s="184"/>
      <c r="D861" s="184"/>
      <c r="E861" s="184"/>
      <c r="F861" s="184"/>
      <c r="G861" s="184"/>
      <c r="H861" s="184"/>
      <c r="I861" s="184"/>
      <c r="J861" s="184"/>
      <c r="K861" s="184"/>
      <c r="L861" s="184"/>
      <c r="M861" s="184"/>
      <c r="N861" s="184"/>
      <c r="O861" s="184"/>
      <c r="P861" s="184"/>
      <c r="Q861" s="184"/>
      <c r="R861" s="184"/>
      <c r="S861" s="184"/>
      <c r="T861" s="184"/>
      <c r="U861" s="184"/>
      <c r="V861" s="184"/>
      <c r="W861" s="184"/>
      <c r="X861" s="184"/>
      <c r="Y861" s="184"/>
      <c r="Z861" s="184"/>
      <c r="AA861" s="184"/>
      <c r="AB861" s="184"/>
      <c r="AC861" s="184"/>
      <c r="AD861" s="189"/>
    </row>
    <row r="862" spans="1:30" ht="14.25">
      <c r="A862" s="196"/>
      <c r="B862" s="184"/>
      <c r="C862" s="184"/>
      <c r="D862" s="184"/>
      <c r="E862" s="184"/>
      <c r="F862" s="184"/>
      <c r="G862" s="184"/>
      <c r="H862" s="184"/>
      <c r="I862" s="184"/>
      <c r="J862" s="184"/>
      <c r="K862" s="184"/>
      <c r="L862" s="184"/>
      <c r="M862" s="184"/>
      <c r="N862" s="184"/>
      <c r="O862" s="184"/>
      <c r="P862" s="184"/>
      <c r="Q862" s="184"/>
      <c r="R862" s="184"/>
      <c r="S862" s="184"/>
      <c r="T862" s="184"/>
      <c r="U862" s="184"/>
      <c r="V862" s="184"/>
      <c r="W862" s="184"/>
      <c r="X862" s="184"/>
      <c r="Y862" s="184"/>
      <c r="Z862" s="184"/>
      <c r="AA862" s="184"/>
      <c r="AB862" s="184"/>
      <c r="AC862" s="184"/>
      <c r="AD862" s="189"/>
    </row>
    <row r="863" spans="1:30" ht="14.25">
      <c r="A863" s="196"/>
      <c r="B863" s="184"/>
      <c r="C863" s="184"/>
      <c r="D863" s="184"/>
      <c r="E863" s="184"/>
      <c r="F863" s="184"/>
      <c r="G863" s="184"/>
      <c r="H863" s="184"/>
      <c r="I863" s="184"/>
      <c r="J863" s="184"/>
      <c r="K863" s="184"/>
      <c r="L863" s="184"/>
      <c r="M863" s="184"/>
      <c r="N863" s="184"/>
      <c r="O863" s="184"/>
      <c r="P863" s="184"/>
      <c r="Q863" s="184"/>
      <c r="R863" s="184"/>
      <c r="S863" s="184"/>
      <c r="T863" s="184"/>
      <c r="U863" s="184"/>
      <c r="V863" s="184"/>
      <c r="W863" s="184"/>
      <c r="X863" s="184"/>
      <c r="Y863" s="184"/>
      <c r="Z863" s="184"/>
      <c r="AA863" s="184"/>
      <c r="AB863" s="184"/>
      <c r="AC863" s="184"/>
      <c r="AD863" s="189"/>
    </row>
    <row r="864" spans="1:30" ht="14.25">
      <c r="A864" s="196"/>
      <c r="B864" s="184"/>
      <c r="C864" s="184"/>
      <c r="D864" s="184"/>
      <c r="E864" s="184"/>
      <c r="F864" s="184"/>
      <c r="G864" s="184"/>
      <c r="H864" s="184"/>
      <c r="I864" s="184"/>
      <c r="J864" s="184"/>
      <c r="K864" s="184"/>
      <c r="L864" s="184"/>
      <c r="M864" s="184"/>
      <c r="N864" s="184"/>
      <c r="O864" s="184"/>
      <c r="P864" s="184"/>
      <c r="Q864" s="184"/>
      <c r="R864" s="184"/>
      <c r="S864" s="184"/>
      <c r="T864" s="184"/>
      <c r="U864" s="184"/>
      <c r="V864" s="184"/>
      <c r="W864" s="184"/>
      <c r="X864" s="184"/>
      <c r="Y864" s="184"/>
      <c r="Z864" s="184"/>
      <c r="AA864" s="184"/>
      <c r="AB864" s="184"/>
      <c r="AC864" s="184"/>
      <c r="AD864" s="189"/>
    </row>
    <row r="865" spans="1:30" ht="14.25">
      <c r="A865" s="196"/>
      <c r="B865" s="184"/>
      <c r="C865" s="184"/>
      <c r="D865" s="184"/>
      <c r="E865" s="184"/>
      <c r="F865" s="184"/>
      <c r="G865" s="184"/>
      <c r="H865" s="184"/>
      <c r="I865" s="184"/>
      <c r="J865" s="184"/>
      <c r="K865" s="184"/>
      <c r="L865" s="184"/>
      <c r="M865" s="184"/>
      <c r="N865" s="184"/>
      <c r="O865" s="184"/>
      <c r="P865" s="184"/>
      <c r="Q865" s="184"/>
      <c r="R865" s="184"/>
      <c r="S865" s="184"/>
      <c r="T865" s="184"/>
      <c r="U865" s="184"/>
      <c r="V865" s="184"/>
      <c r="W865" s="184"/>
      <c r="X865" s="184"/>
      <c r="Y865" s="184"/>
      <c r="Z865" s="184"/>
      <c r="AA865" s="184"/>
      <c r="AB865" s="184"/>
      <c r="AC865" s="184"/>
      <c r="AD865" s="189"/>
    </row>
    <row r="866" spans="1:30" ht="14.25">
      <c r="A866" s="196"/>
      <c r="B866" s="184"/>
      <c r="C866" s="184"/>
      <c r="D866" s="184"/>
      <c r="E866" s="184"/>
      <c r="F866" s="184"/>
      <c r="G866" s="184"/>
      <c r="H866" s="184"/>
      <c r="I866" s="184"/>
      <c r="J866" s="184"/>
      <c r="K866" s="184"/>
      <c r="L866" s="184"/>
      <c r="M866" s="184"/>
      <c r="N866" s="184"/>
      <c r="O866" s="184"/>
      <c r="P866" s="184"/>
      <c r="Q866" s="184"/>
      <c r="R866" s="184"/>
      <c r="S866" s="184"/>
      <c r="T866" s="184"/>
      <c r="U866" s="184"/>
      <c r="V866" s="184"/>
      <c r="W866" s="184"/>
      <c r="X866" s="184"/>
      <c r="Y866" s="184"/>
      <c r="Z866" s="184"/>
      <c r="AA866" s="184"/>
      <c r="AB866" s="184"/>
      <c r="AC866" s="184"/>
      <c r="AD866" s="189"/>
    </row>
    <row r="867" spans="1:30" ht="14.25">
      <c r="A867" s="196"/>
      <c r="B867" s="184"/>
      <c r="C867" s="184"/>
      <c r="D867" s="184"/>
      <c r="E867" s="184"/>
      <c r="F867" s="184"/>
      <c r="G867" s="184"/>
      <c r="H867" s="184"/>
      <c r="I867" s="184"/>
      <c r="J867" s="184"/>
      <c r="K867" s="184"/>
      <c r="L867" s="184"/>
      <c r="M867" s="184"/>
      <c r="N867" s="184"/>
      <c r="O867" s="184"/>
      <c r="P867" s="184"/>
      <c r="Q867" s="184"/>
      <c r="R867" s="184"/>
      <c r="S867" s="184"/>
      <c r="T867" s="184"/>
      <c r="U867" s="184"/>
      <c r="V867" s="184"/>
      <c r="W867" s="184"/>
      <c r="X867" s="184"/>
      <c r="Y867" s="184"/>
      <c r="Z867" s="184"/>
      <c r="AA867" s="184"/>
      <c r="AB867" s="184"/>
      <c r="AC867" s="184"/>
      <c r="AD867" s="189"/>
    </row>
    <row r="868" spans="1:30" ht="14.25">
      <c r="A868" s="196"/>
      <c r="B868" s="184"/>
      <c r="C868" s="184"/>
      <c r="D868" s="184"/>
      <c r="E868" s="184"/>
      <c r="F868" s="184"/>
      <c r="G868" s="184"/>
      <c r="H868" s="184"/>
      <c r="I868" s="184"/>
      <c r="J868" s="184"/>
      <c r="K868" s="184"/>
      <c r="L868" s="184"/>
      <c r="M868" s="184"/>
      <c r="N868" s="184"/>
      <c r="O868" s="184"/>
      <c r="P868" s="184"/>
      <c r="Q868" s="184"/>
      <c r="R868" s="184"/>
      <c r="S868" s="184"/>
      <c r="T868" s="184"/>
      <c r="U868" s="184"/>
      <c r="V868" s="184"/>
      <c r="W868" s="184"/>
      <c r="X868" s="184"/>
      <c r="Y868" s="184"/>
      <c r="Z868" s="184"/>
      <c r="AA868" s="184"/>
      <c r="AB868" s="184"/>
      <c r="AC868" s="184"/>
      <c r="AD868" s="189"/>
    </row>
    <row r="869" spans="1:30" ht="14.25">
      <c r="A869" s="196"/>
      <c r="B869" s="184"/>
      <c r="C869" s="184"/>
      <c r="D869" s="184"/>
      <c r="E869" s="184"/>
      <c r="F869" s="184"/>
      <c r="G869" s="184"/>
      <c r="H869" s="184"/>
      <c r="I869" s="184"/>
      <c r="J869" s="184"/>
      <c r="K869" s="184"/>
      <c r="L869" s="184"/>
      <c r="M869" s="184"/>
      <c r="N869" s="184"/>
      <c r="O869" s="184"/>
      <c r="P869" s="184"/>
      <c r="Q869" s="184"/>
      <c r="R869" s="184"/>
      <c r="S869" s="184"/>
      <c r="T869" s="184"/>
      <c r="U869" s="184"/>
      <c r="V869" s="184"/>
      <c r="W869" s="184"/>
      <c r="X869" s="184"/>
      <c r="Y869" s="184"/>
      <c r="Z869" s="184"/>
      <c r="AA869" s="184"/>
      <c r="AB869" s="184"/>
      <c r="AC869" s="184"/>
      <c r="AD869" s="189"/>
    </row>
    <row r="870" spans="1:30" ht="14.25">
      <c r="A870" s="196"/>
      <c r="B870" s="184"/>
      <c r="C870" s="184"/>
      <c r="D870" s="184"/>
      <c r="E870" s="184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9"/>
    </row>
    <row r="871" spans="1:30" ht="14.25">
      <c r="A871" s="196"/>
      <c r="B871" s="184"/>
      <c r="C871" s="184"/>
      <c r="D871" s="184"/>
      <c r="E871" s="184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9"/>
    </row>
    <row r="872" spans="1:30" ht="14.25">
      <c r="A872" s="196"/>
      <c r="B872" s="184"/>
      <c r="C872" s="184"/>
      <c r="D872" s="184"/>
      <c r="E872" s="184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9"/>
    </row>
    <row r="873" spans="1:30" ht="14.25">
      <c r="A873" s="196"/>
      <c r="B873" s="184"/>
      <c r="C873" s="184"/>
      <c r="D873" s="184"/>
      <c r="E873" s="184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9"/>
    </row>
    <row r="874" spans="1:30" ht="14.25">
      <c r="A874" s="196"/>
      <c r="B874" s="184"/>
      <c r="C874" s="184"/>
      <c r="D874" s="184"/>
      <c r="E874" s="184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9"/>
    </row>
    <row r="875" spans="1:30" ht="14.25">
      <c r="A875" s="196"/>
      <c r="B875" s="184"/>
      <c r="C875" s="184"/>
      <c r="D875" s="184"/>
      <c r="E875" s="184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9"/>
    </row>
    <row r="876" spans="1:30" ht="14.25">
      <c r="A876" s="196"/>
      <c r="B876" s="184"/>
      <c r="C876" s="184"/>
      <c r="D876" s="184"/>
      <c r="E876" s="184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9"/>
    </row>
    <row r="877" spans="1:30" ht="14.25">
      <c r="A877" s="196"/>
      <c r="B877" s="184"/>
      <c r="C877" s="184"/>
      <c r="D877" s="184"/>
      <c r="E877" s="184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9"/>
    </row>
    <row r="878" spans="1:30" ht="14.25">
      <c r="A878" s="196"/>
      <c r="B878" s="184"/>
      <c r="C878" s="184"/>
      <c r="D878" s="184"/>
      <c r="E878" s="184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9"/>
    </row>
    <row r="879" spans="1:30" ht="14.25">
      <c r="A879" s="196"/>
      <c r="B879" s="184"/>
      <c r="C879" s="184"/>
      <c r="D879" s="184"/>
      <c r="E879" s="184"/>
      <c r="F879" s="184"/>
      <c r="G879" s="184"/>
      <c r="H879" s="184"/>
      <c r="I879" s="184"/>
      <c r="J879" s="184"/>
      <c r="K879" s="184"/>
      <c r="L879" s="184"/>
      <c r="M879" s="184"/>
      <c r="N879" s="184"/>
      <c r="O879" s="184"/>
      <c r="P879" s="184"/>
      <c r="Q879" s="184"/>
      <c r="R879" s="184"/>
      <c r="S879" s="184"/>
      <c r="T879" s="184"/>
      <c r="U879" s="184"/>
      <c r="V879" s="184"/>
      <c r="W879" s="184"/>
      <c r="X879" s="184"/>
      <c r="Y879" s="184"/>
      <c r="Z879" s="184"/>
      <c r="AA879" s="184"/>
      <c r="AB879" s="184"/>
      <c r="AC879" s="184"/>
      <c r="AD879" s="189"/>
    </row>
    <row r="880" spans="1:30" ht="14.25">
      <c r="A880" s="196"/>
      <c r="B880" s="184"/>
      <c r="C880" s="184"/>
      <c r="D880" s="184"/>
      <c r="E880" s="184"/>
      <c r="F880" s="184"/>
      <c r="G880" s="184"/>
      <c r="H880" s="184"/>
      <c r="I880" s="184"/>
      <c r="J880" s="184"/>
      <c r="K880" s="184"/>
      <c r="L880" s="184"/>
      <c r="M880" s="184"/>
      <c r="N880" s="184"/>
      <c r="O880" s="184"/>
      <c r="P880" s="184"/>
      <c r="Q880" s="184"/>
      <c r="R880" s="184"/>
      <c r="S880" s="184"/>
      <c r="T880" s="184"/>
      <c r="U880" s="184"/>
      <c r="V880" s="184"/>
      <c r="W880" s="184"/>
      <c r="X880" s="184"/>
      <c r="Y880" s="184"/>
      <c r="Z880" s="184"/>
      <c r="AA880" s="184"/>
      <c r="AB880" s="184"/>
      <c r="AC880" s="184"/>
      <c r="AD880" s="189"/>
    </row>
    <row r="881" spans="1:30" ht="14.25">
      <c r="A881" s="196"/>
      <c r="B881" s="184"/>
      <c r="C881" s="184"/>
      <c r="D881" s="184"/>
      <c r="E881" s="184"/>
      <c r="F881" s="184"/>
      <c r="G881" s="184"/>
      <c r="H881" s="184"/>
      <c r="I881" s="184"/>
      <c r="J881" s="184"/>
      <c r="K881" s="184"/>
      <c r="L881" s="184"/>
      <c r="M881" s="184"/>
      <c r="N881" s="184"/>
      <c r="O881" s="184"/>
      <c r="P881" s="184"/>
      <c r="Q881" s="184"/>
      <c r="R881" s="184"/>
      <c r="S881" s="184"/>
      <c r="T881" s="184"/>
      <c r="U881" s="184"/>
      <c r="V881" s="184"/>
      <c r="W881" s="184"/>
      <c r="X881" s="184"/>
      <c r="Y881" s="184"/>
      <c r="Z881" s="184"/>
      <c r="AA881" s="184"/>
      <c r="AB881" s="184"/>
      <c r="AC881" s="184"/>
      <c r="AD881" s="189"/>
    </row>
    <row r="882" spans="1:30" ht="14.25">
      <c r="A882" s="196"/>
      <c r="B882" s="184"/>
      <c r="C882" s="184"/>
      <c r="D882" s="184"/>
      <c r="E882" s="184"/>
      <c r="F882" s="184"/>
      <c r="G882" s="184"/>
      <c r="H882" s="184"/>
      <c r="I882" s="184"/>
      <c r="J882" s="184"/>
      <c r="K882" s="184"/>
      <c r="L882" s="184"/>
      <c r="M882" s="184"/>
      <c r="N882" s="184"/>
      <c r="O882" s="184"/>
      <c r="P882" s="184"/>
      <c r="Q882" s="184"/>
      <c r="R882" s="184"/>
      <c r="S882" s="184"/>
      <c r="T882" s="184"/>
      <c r="U882" s="184"/>
      <c r="V882" s="184"/>
      <c r="W882" s="184"/>
      <c r="X882" s="184"/>
      <c r="Y882" s="184"/>
      <c r="Z882" s="184"/>
      <c r="AA882" s="184"/>
      <c r="AB882" s="184"/>
      <c r="AC882" s="184"/>
      <c r="AD882" s="189"/>
    </row>
    <row r="883" spans="1:30" ht="14.25">
      <c r="A883" s="196"/>
      <c r="B883" s="184"/>
      <c r="C883" s="184"/>
      <c r="D883" s="184"/>
      <c r="E883" s="184"/>
      <c r="F883" s="184"/>
      <c r="G883" s="184"/>
      <c r="H883" s="184"/>
      <c r="I883" s="184"/>
      <c r="J883" s="184"/>
      <c r="K883" s="184"/>
      <c r="L883" s="184"/>
      <c r="M883" s="184"/>
      <c r="N883" s="184"/>
      <c r="O883" s="184"/>
      <c r="P883" s="184"/>
      <c r="Q883" s="184"/>
      <c r="R883" s="184"/>
      <c r="S883" s="184"/>
      <c r="T883" s="184"/>
      <c r="U883" s="184"/>
      <c r="V883" s="184"/>
      <c r="W883" s="184"/>
      <c r="X883" s="184"/>
      <c r="Y883" s="184"/>
      <c r="Z883" s="184"/>
      <c r="AA883" s="184"/>
      <c r="AB883" s="184"/>
      <c r="AC883" s="184"/>
      <c r="AD883" s="189"/>
    </row>
    <row r="884" spans="1:30" ht="14.25">
      <c r="A884" s="196"/>
      <c r="B884" s="184"/>
      <c r="C884" s="184"/>
      <c r="D884" s="184"/>
      <c r="E884" s="184"/>
      <c r="F884" s="184"/>
      <c r="G884" s="184"/>
      <c r="H884" s="184"/>
      <c r="I884" s="184"/>
      <c r="J884" s="184"/>
      <c r="K884" s="184"/>
      <c r="L884" s="184"/>
      <c r="M884" s="184"/>
      <c r="N884" s="184"/>
      <c r="O884" s="184"/>
      <c r="P884" s="184"/>
      <c r="Q884" s="184"/>
      <c r="R884" s="184"/>
      <c r="S884" s="184"/>
      <c r="T884" s="184"/>
      <c r="U884" s="184"/>
      <c r="V884" s="184"/>
      <c r="W884" s="184"/>
      <c r="X884" s="184"/>
      <c r="Y884" s="184"/>
      <c r="Z884" s="184"/>
      <c r="AA884" s="184"/>
      <c r="AB884" s="184"/>
      <c r="AC884" s="184"/>
      <c r="AD884" s="189"/>
    </row>
  </sheetData>
  <sheetProtection/>
  <mergeCells count="68">
    <mergeCell ref="A5:A6"/>
    <mergeCell ref="B5:J6"/>
    <mergeCell ref="A9:A10"/>
    <mergeCell ref="B9:J10"/>
    <mergeCell ref="A100:A101"/>
    <mergeCell ref="B100:J101"/>
    <mergeCell ref="A92:A93"/>
    <mergeCell ref="B92:J93"/>
    <mergeCell ref="A96:A97"/>
    <mergeCell ref="B96:J97"/>
    <mergeCell ref="A21:A22"/>
    <mergeCell ref="B21:J22"/>
    <mergeCell ref="A48:A49"/>
    <mergeCell ref="B48:J49"/>
    <mergeCell ref="A25:A26"/>
    <mergeCell ref="B25:J26"/>
    <mergeCell ref="A44:A45"/>
    <mergeCell ref="B44:J45"/>
    <mergeCell ref="A29:A30"/>
    <mergeCell ref="B29:J30"/>
    <mergeCell ref="A52:A53"/>
    <mergeCell ref="B52:J53"/>
    <mergeCell ref="A33:A34"/>
    <mergeCell ref="B33:J34"/>
    <mergeCell ref="A40:A41"/>
    <mergeCell ref="B40:J41"/>
    <mergeCell ref="B68:J69"/>
    <mergeCell ref="A56:A57"/>
    <mergeCell ref="A64:A65"/>
    <mergeCell ref="A68:A69"/>
    <mergeCell ref="A116:A117"/>
    <mergeCell ref="B116:J117"/>
    <mergeCell ref="A60:A61"/>
    <mergeCell ref="B60:J61"/>
    <mergeCell ref="A104:A105"/>
    <mergeCell ref="B104:J105"/>
    <mergeCell ref="B72:J73"/>
    <mergeCell ref="A72:A73"/>
    <mergeCell ref="A76:A77"/>
    <mergeCell ref="A80:A81"/>
    <mergeCell ref="A13:A14"/>
    <mergeCell ref="B13:J14"/>
    <mergeCell ref="A17:A18"/>
    <mergeCell ref="B17:J18"/>
    <mergeCell ref="B56:J57"/>
    <mergeCell ref="B64:J65"/>
    <mergeCell ref="A88:A89"/>
    <mergeCell ref="B88:J89"/>
    <mergeCell ref="P116:U117"/>
    <mergeCell ref="P120:U121"/>
    <mergeCell ref="B76:J77"/>
    <mergeCell ref="B80:J81"/>
    <mergeCell ref="A108:A109"/>
    <mergeCell ref="B108:J109"/>
    <mergeCell ref="A112:A113"/>
    <mergeCell ref="B112:J113"/>
    <mergeCell ref="U13:W13"/>
    <mergeCell ref="X55:Z55"/>
    <mergeCell ref="R30:V31"/>
    <mergeCell ref="X97:Z97"/>
    <mergeCell ref="R34:V35"/>
    <mergeCell ref="Y27:Y37"/>
    <mergeCell ref="X116:X122"/>
    <mergeCell ref="Y57:Y67"/>
    <mergeCell ref="Y99:Y107"/>
    <mergeCell ref="V15:V24"/>
    <mergeCell ref="W26:Z26"/>
    <mergeCell ref="V115:Z1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2:AE367"/>
  <sheetViews>
    <sheetView zoomScalePageLayoutView="0" workbookViewId="0" topLeftCell="A254">
      <selection activeCell="A276" sqref="A276:Z305"/>
    </sheetView>
  </sheetViews>
  <sheetFormatPr defaultColWidth="9.00390625" defaultRowHeight="13.5"/>
  <cols>
    <col min="1" max="1" width="3.125" style="127" customWidth="1"/>
    <col min="2" max="16" width="3.125" style="134" customWidth="1"/>
    <col min="17" max="29" width="3.125" style="138" customWidth="1"/>
    <col min="30" max="30" width="3.125" style="124" customWidth="1"/>
    <col min="31" max="16384" width="9.00390625" style="121" customWidth="1"/>
  </cols>
  <sheetData>
    <row r="1" ht="12" customHeight="1"/>
    <row r="2" spans="1:29" ht="12" customHeight="1">
      <c r="A2" s="128"/>
      <c r="B2" s="170" t="s">
        <v>39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30" s="122" customFormat="1" ht="12" customHeight="1">
      <c r="A3" s="129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23"/>
    </row>
    <row r="4" spans="1:18" ht="12" customHeight="1">
      <c r="A4" s="592">
        <v>1</v>
      </c>
      <c r="B4" s="605"/>
      <c r="C4" s="606"/>
      <c r="D4" s="606"/>
      <c r="E4" s="606"/>
      <c r="F4" s="606"/>
      <c r="G4" s="606"/>
      <c r="H4" s="606"/>
      <c r="I4" s="606"/>
      <c r="J4" s="607"/>
      <c r="K4" s="171"/>
      <c r="L4" s="131"/>
      <c r="M4" s="131"/>
      <c r="N4" s="133"/>
      <c r="O4" s="133"/>
      <c r="P4" s="133"/>
      <c r="Q4" s="131"/>
      <c r="R4" s="131"/>
    </row>
    <row r="5" spans="1:18" ht="12" customHeight="1">
      <c r="A5" s="592"/>
      <c r="B5" s="608"/>
      <c r="C5" s="609"/>
      <c r="D5" s="609"/>
      <c r="E5" s="609"/>
      <c r="F5" s="609"/>
      <c r="G5" s="609"/>
      <c r="H5" s="609"/>
      <c r="I5" s="609"/>
      <c r="J5" s="610"/>
      <c r="K5" s="155"/>
      <c r="L5" s="156"/>
      <c r="M5" s="157"/>
      <c r="N5" s="131"/>
      <c r="O5" s="131"/>
      <c r="P5" s="131"/>
      <c r="Q5" s="131"/>
      <c r="R5" s="131"/>
    </row>
    <row r="6" spans="1:18" ht="12" customHeight="1">
      <c r="A6" s="131"/>
      <c r="B6" s="131"/>
      <c r="C6" s="131"/>
      <c r="D6" s="131"/>
      <c r="E6" s="133"/>
      <c r="F6" s="133"/>
      <c r="G6" s="133"/>
      <c r="H6" s="133"/>
      <c r="I6" s="133"/>
      <c r="J6" s="133"/>
      <c r="K6" s="131"/>
      <c r="L6" s="131"/>
      <c r="M6" s="140"/>
      <c r="N6" s="131"/>
      <c r="O6" s="131"/>
      <c r="P6" s="131"/>
      <c r="Q6" s="131"/>
      <c r="R6" s="131"/>
    </row>
    <row r="7" spans="1:22" ht="12" customHeight="1">
      <c r="A7" s="132"/>
      <c r="B7" s="133"/>
      <c r="C7" s="133"/>
      <c r="D7" s="133"/>
      <c r="E7" s="131"/>
      <c r="F7" s="131"/>
      <c r="G7" s="131"/>
      <c r="H7" s="131"/>
      <c r="I7" s="131"/>
      <c r="J7" s="131"/>
      <c r="K7" s="131"/>
      <c r="L7" s="131"/>
      <c r="M7" s="140"/>
      <c r="N7" s="167"/>
      <c r="O7" s="167"/>
      <c r="P7" s="178"/>
      <c r="Q7" s="131"/>
      <c r="R7" s="131"/>
      <c r="U7" s="183" t="s">
        <v>41</v>
      </c>
      <c r="V7" s="183" t="str">
        <f>VLOOKUP(U7,'リーグ戦表'!AH:AI,2,0)</f>
        <v>針原パイレーツ</v>
      </c>
    </row>
    <row r="8" spans="1:24" ht="12" customHeight="1">
      <c r="A8" s="592">
        <v>2</v>
      </c>
      <c r="B8" s="605"/>
      <c r="C8" s="606"/>
      <c r="D8" s="606"/>
      <c r="E8" s="606"/>
      <c r="F8" s="606"/>
      <c r="G8" s="606"/>
      <c r="H8" s="606"/>
      <c r="I8" s="606"/>
      <c r="J8" s="607"/>
      <c r="K8" s="142"/>
      <c r="L8" s="142"/>
      <c r="M8" s="143"/>
      <c r="N8" s="131"/>
      <c r="O8" s="141"/>
      <c r="P8" s="140"/>
      <c r="Q8" s="131"/>
      <c r="R8" s="131"/>
      <c r="S8" s="144"/>
      <c r="U8" s="183" t="s">
        <v>38</v>
      </c>
      <c r="V8" s="183" t="str">
        <f>VLOOKUP(U8,'リーグ戦表'!AH:AI,2,0)</f>
        <v>寺井クラブ</v>
      </c>
      <c r="X8" s="145"/>
    </row>
    <row r="9" spans="1:22" ht="12" customHeight="1">
      <c r="A9" s="592"/>
      <c r="B9" s="608"/>
      <c r="C9" s="609"/>
      <c r="D9" s="609"/>
      <c r="E9" s="609"/>
      <c r="F9" s="609"/>
      <c r="G9" s="609"/>
      <c r="H9" s="609"/>
      <c r="I9" s="609"/>
      <c r="J9" s="610"/>
      <c r="K9" s="132"/>
      <c r="L9" s="132"/>
      <c r="M9" s="132"/>
      <c r="N9" s="131"/>
      <c r="O9" s="131"/>
      <c r="P9" s="140"/>
      <c r="Q9" s="131"/>
      <c r="R9" s="131"/>
      <c r="S9" s="131"/>
      <c r="U9" s="183" t="s">
        <v>5</v>
      </c>
      <c r="V9" s="183" t="str">
        <f>VLOOKUP(U9,'リーグ戦表'!AH:AI,2,0)</f>
        <v>小木クラブ</v>
      </c>
    </row>
    <row r="10" spans="1:22" ht="12" customHeight="1">
      <c r="A10" s="132"/>
      <c r="B10" s="132"/>
      <c r="C10" s="132"/>
      <c r="D10" s="132"/>
      <c r="E10" s="132"/>
      <c r="F10" s="132"/>
      <c r="G10" s="132"/>
      <c r="H10" s="132"/>
      <c r="K10" s="138"/>
      <c r="L10" s="138"/>
      <c r="M10" s="138"/>
      <c r="N10" s="131"/>
      <c r="O10" s="131"/>
      <c r="P10" s="140"/>
      <c r="Q10" s="131"/>
      <c r="R10" s="131"/>
      <c r="S10" s="131"/>
      <c r="U10" s="183" t="s">
        <v>6</v>
      </c>
      <c r="V10" s="183" t="str">
        <f>VLOOKUP(U10,'リーグ戦表'!AH:AI,2,0)</f>
        <v>NISHIファイヤースターズ</v>
      </c>
    </row>
    <row r="11" spans="1:22" ht="12" customHeight="1">
      <c r="A11" s="132"/>
      <c r="B11" s="131"/>
      <c r="C11" s="131"/>
      <c r="D11" s="131"/>
      <c r="E11" s="132"/>
      <c r="F11" s="131"/>
      <c r="G11" s="131"/>
      <c r="H11" s="131"/>
      <c r="K11" s="138"/>
      <c r="L11" s="138"/>
      <c r="M11" s="138"/>
      <c r="N11" s="131"/>
      <c r="O11" s="131"/>
      <c r="P11" s="140"/>
      <c r="Q11" s="156"/>
      <c r="R11" s="156"/>
      <c r="S11" s="157"/>
      <c r="U11" s="183" t="s">
        <v>7</v>
      </c>
      <c r="V11" s="183" t="str">
        <f>VLOOKUP(U11,'リーグ戦表'!AH:AI,2,0)</f>
        <v>山中SPARS</v>
      </c>
    </row>
    <row r="12" spans="1:22" ht="12" customHeight="1">
      <c r="A12" s="592">
        <v>3</v>
      </c>
      <c r="B12" s="605"/>
      <c r="C12" s="606"/>
      <c r="D12" s="606"/>
      <c r="E12" s="606"/>
      <c r="F12" s="606"/>
      <c r="G12" s="606"/>
      <c r="H12" s="606"/>
      <c r="I12" s="606"/>
      <c r="J12" s="607"/>
      <c r="K12" s="146"/>
      <c r="L12" s="132"/>
      <c r="M12" s="132"/>
      <c r="N12" s="131"/>
      <c r="O12" s="131"/>
      <c r="P12" s="140"/>
      <c r="Q12" s="131"/>
      <c r="R12" s="131"/>
      <c r="S12" s="140"/>
      <c r="U12" s="183" t="s">
        <v>8</v>
      </c>
      <c r="V12" s="183" t="str">
        <f>VLOOKUP(U12,'リーグ戦表'!AH:AI,2,0)</f>
        <v>松任の大魔陣</v>
      </c>
    </row>
    <row r="13" spans="1:22" ht="12" customHeight="1">
      <c r="A13" s="592"/>
      <c r="B13" s="608"/>
      <c r="C13" s="609"/>
      <c r="D13" s="609"/>
      <c r="E13" s="609"/>
      <c r="F13" s="609"/>
      <c r="G13" s="609"/>
      <c r="H13" s="609"/>
      <c r="I13" s="609"/>
      <c r="J13" s="610"/>
      <c r="K13" s="147"/>
      <c r="L13" s="147"/>
      <c r="M13" s="148"/>
      <c r="N13" s="131"/>
      <c r="O13" s="131"/>
      <c r="P13" s="140"/>
      <c r="Q13" s="131"/>
      <c r="S13" s="140"/>
      <c r="U13" s="183" t="s">
        <v>21</v>
      </c>
      <c r="V13" s="183" t="str">
        <f>VLOOKUP(U13,'リーグ戦表'!AH:AI,2,0)</f>
        <v>千坂ドッジファイヤーズ</v>
      </c>
    </row>
    <row r="14" spans="1:30" ht="12" customHeight="1">
      <c r="A14" s="132"/>
      <c r="B14" s="132"/>
      <c r="C14" s="132"/>
      <c r="D14" s="132"/>
      <c r="E14" s="132"/>
      <c r="F14" s="132"/>
      <c r="G14" s="132"/>
      <c r="H14" s="132"/>
      <c r="K14" s="138"/>
      <c r="L14" s="138"/>
      <c r="M14" s="150"/>
      <c r="N14" s="158"/>
      <c r="O14" s="158"/>
      <c r="P14" s="169"/>
      <c r="Q14" s="131"/>
      <c r="S14" s="159"/>
      <c r="U14" s="183" t="s">
        <v>9</v>
      </c>
      <c r="V14" s="183" t="str">
        <f>VLOOKUP(U14,'リーグ戦表'!AH:AI,2,0)</f>
        <v>鞍月アタッカーズ</v>
      </c>
      <c r="W14" s="141"/>
      <c r="X14" s="141"/>
      <c r="Z14" s="145"/>
      <c r="AA14" s="145"/>
      <c r="AB14" s="132"/>
      <c r="AC14" s="132"/>
      <c r="AD14" s="125"/>
    </row>
    <row r="15" spans="1:30" ht="12" customHeight="1">
      <c r="A15" s="132"/>
      <c r="B15" s="133"/>
      <c r="C15" s="133"/>
      <c r="D15" s="133"/>
      <c r="E15" s="131"/>
      <c r="F15" s="131"/>
      <c r="G15" s="131"/>
      <c r="H15" s="131"/>
      <c r="K15" s="138"/>
      <c r="L15" s="138"/>
      <c r="M15" s="150"/>
      <c r="N15" s="156"/>
      <c r="O15" s="156"/>
      <c r="P15" s="156"/>
      <c r="Q15" s="131"/>
      <c r="S15" s="159"/>
      <c r="X15" s="141"/>
      <c r="Z15" s="145"/>
      <c r="AA15" s="145"/>
      <c r="AB15" s="132"/>
      <c r="AC15" s="132"/>
      <c r="AD15" s="125"/>
    </row>
    <row r="16" spans="1:19" ht="12" customHeight="1">
      <c r="A16" s="592">
        <v>4</v>
      </c>
      <c r="B16" s="605"/>
      <c r="C16" s="606"/>
      <c r="D16" s="606"/>
      <c r="E16" s="606"/>
      <c r="F16" s="606"/>
      <c r="G16" s="606"/>
      <c r="H16" s="606"/>
      <c r="I16" s="606"/>
      <c r="J16" s="607"/>
      <c r="K16" s="142"/>
      <c r="L16" s="142"/>
      <c r="M16" s="143"/>
      <c r="N16" s="131"/>
      <c r="O16" s="131"/>
      <c r="P16" s="131"/>
      <c r="Q16" s="131"/>
      <c r="R16" s="131"/>
      <c r="S16" s="140"/>
    </row>
    <row r="17" spans="1:20" ht="12" customHeight="1">
      <c r="A17" s="592"/>
      <c r="B17" s="608"/>
      <c r="C17" s="609"/>
      <c r="D17" s="609"/>
      <c r="E17" s="609"/>
      <c r="F17" s="609"/>
      <c r="G17" s="609"/>
      <c r="H17" s="609"/>
      <c r="I17" s="609"/>
      <c r="J17" s="610"/>
      <c r="K17" s="173"/>
      <c r="L17" s="132"/>
      <c r="M17" s="132"/>
      <c r="N17" s="131"/>
      <c r="O17" s="131"/>
      <c r="P17" s="131"/>
      <c r="Q17" s="131"/>
      <c r="R17" s="131"/>
      <c r="S17" s="140"/>
      <c r="T17" s="131"/>
    </row>
    <row r="18" spans="1:22" ht="12" customHeight="1">
      <c r="A18" s="132"/>
      <c r="B18" s="131"/>
      <c r="C18" s="132"/>
      <c r="D18" s="132"/>
      <c r="E18" s="132"/>
      <c r="F18" s="145"/>
      <c r="G18" s="132"/>
      <c r="I18" s="145"/>
      <c r="K18" s="138"/>
      <c r="L18" s="138"/>
      <c r="M18" s="138"/>
      <c r="N18" s="131"/>
      <c r="O18" s="131"/>
      <c r="P18" s="131"/>
      <c r="Q18" s="131"/>
      <c r="R18" s="131"/>
      <c r="S18" s="140"/>
      <c r="T18" s="156"/>
      <c r="U18" s="162"/>
      <c r="V18" s="163"/>
    </row>
    <row r="19" spans="1:22" ht="12" customHeight="1">
      <c r="A19" s="132"/>
      <c r="B19" s="131"/>
      <c r="C19" s="131"/>
      <c r="D19" s="131"/>
      <c r="E19" s="132"/>
      <c r="F19" s="131"/>
      <c r="G19" s="131"/>
      <c r="H19" s="131"/>
      <c r="K19" s="138"/>
      <c r="L19" s="138"/>
      <c r="M19" s="138"/>
      <c r="N19" s="132"/>
      <c r="O19" s="132"/>
      <c r="P19" s="131"/>
      <c r="Q19" s="131"/>
      <c r="R19" s="131"/>
      <c r="S19" s="140"/>
      <c r="T19" s="131"/>
      <c r="V19" s="150"/>
    </row>
    <row r="20" spans="1:22" ht="12" customHeight="1">
      <c r="A20" s="592">
        <v>5</v>
      </c>
      <c r="B20" s="605"/>
      <c r="C20" s="606"/>
      <c r="D20" s="606"/>
      <c r="E20" s="606"/>
      <c r="F20" s="606"/>
      <c r="G20" s="606"/>
      <c r="H20" s="606"/>
      <c r="I20" s="606"/>
      <c r="J20" s="607"/>
      <c r="K20" s="132"/>
      <c r="L20" s="132"/>
      <c r="M20" s="132"/>
      <c r="N20" s="131"/>
      <c r="O20" s="131"/>
      <c r="P20" s="131"/>
      <c r="Q20" s="131"/>
      <c r="R20" s="131"/>
      <c r="S20" s="140"/>
      <c r="T20" s="131"/>
      <c r="V20" s="150"/>
    </row>
    <row r="21" spans="1:27" ht="12" customHeight="1">
      <c r="A21" s="592"/>
      <c r="B21" s="608"/>
      <c r="C21" s="609"/>
      <c r="D21" s="609"/>
      <c r="E21" s="609"/>
      <c r="F21" s="609"/>
      <c r="G21" s="609"/>
      <c r="H21" s="609"/>
      <c r="I21" s="609"/>
      <c r="J21" s="610"/>
      <c r="K21" s="147"/>
      <c r="L21" s="147"/>
      <c r="M21" s="148"/>
      <c r="N21" s="141"/>
      <c r="O21" s="141"/>
      <c r="P21" s="141"/>
      <c r="Q21" s="145"/>
      <c r="R21" s="145"/>
      <c r="S21" s="179"/>
      <c r="V21" s="150"/>
      <c r="AA21" s="144"/>
    </row>
    <row r="22" spans="1:31" ht="12" customHeight="1">
      <c r="A22" s="132"/>
      <c r="B22" s="132"/>
      <c r="C22" s="132"/>
      <c r="D22" s="132"/>
      <c r="E22" s="132"/>
      <c r="F22" s="132"/>
      <c r="G22" s="132"/>
      <c r="H22" s="132"/>
      <c r="K22" s="138"/>
      <c r="L22" s="138"/>
      <c r="M22" s="150"/>
      <c r="N22" s="158"/>
      <c r="O22" s="160"/>
      <c r="P22" s="175"/>
      <c r="Q22" s="145"/>
      <c r="R22" s="145"/>
      <c r="S22" s="130"/>
      <c r="T22" s="132"/>
      <c r="U22" s="132"/>
      <c r="V22" s="130"/>
      <c r="W22" s="132"/>
      <c r="X22" s="132"/>
      <c r="Z22" s="144"/>
      <c r="AA22" s="144"/>
      <c r="AB22" s="164"/>
      <c r="AC22" s="164"/>
      <c r="AD22" s="126"/>
      <c r="AE22" s="124"/>
    </row>
    <row r="23" spans="1:31" ht="12" customHeight="1">
      <c r="A23" s="132"/>
      <c r="B23" s="133"/>
      <c r="C23" s="133"/>
      <c r="D23" s="133"/>
      <c r="E23" s="131"/>
      <c r="F23" s="131"/>
      <c r="G23" s="131"/>
      <c r="H23" s="131"/>
      <c r="K23" s="138"/>
      <c r="L23" s="138"/>
      <c r="M23" s="150"/>
      <c r="N23" s="167"/>
      <c r="O23" s="167"/>
      <c r="P23" s="178"/>
      <c r="Q23" s="145"/>
      <c r="R23" s="145"/>
      <c r="S23" s="130"/>
      <c r="T23" s="132"/>
      <c r="U23" s="132"/>
      <c r="V23" s="130"/>
      <c r="W23" s="132"/>
      <c r="X23" s="132"/>
      <c r="Z23" s="144"/>
      <c r="AA23" s="144"/>
      <c r="AB23" s="164"/>
      <c r="AC23" s="164"/>
      <c r="AD23" s="126"/>
      <c r="AE23" s="124"/>
    </row>
    <row r="24" spans="1:31" ht="12" customHeight="1">
      <c r="A24" s="592">
        <v>6</v>
      </c>
      <c r="B24" s="605"/>
      <c r="C24" s="606"/>
      <c r="D24" s="606"/>
      <c r="E24" s="606"/>
      <c r="F24" s="606"/>
      <c r="G24" s="606"/>
      <c r="H24" s="606"/>
      <c r="I24" s="606"/>
      <c r="J24" s="607"/>
      <c r="K24" s="142"/>
      <c r="L24" s="142"/>
      <c r="M24" s="143"/>
      <c r="N24" s="131"/>
      <c r="O24" s="141"/>
      <c r="P24" s="140"/>
      <c r="Q24" s="131"/>
      <c r="R24" s="131"/>
      <c r="S24" s="140"/>
      <c r="U24" s="152"/>
      <c r="V24" s="130"/>
      <c r="W24" s="132"/>
      <c r="X24" s="132"/>
      <c r="Y24" s="182"/>
      <c r="AB24" s="164"/>
      <c r="AC24" s="164"/>
      <c r="AE24" s="124"/>
    </row>
    <row r="25" spans="1:31" ht="12" customHeight="1">
      <c r="A25" s="592"/>
      <c r="B25" s="608"/>
      <c r="C25" s="609"/>
      <c r="D25" s="609"/>
      <c r="E25" s="609"/>
      <c r="F25" s="609"/>
      <c r="G25" s="609"/>
      <c r="H25" s="609"/>
      <c r="I25" s="609"/>
      <c r="J25" s="610"/>
      <c r="K25" s="173"/>
      <c r="L25" s="132"/>
      <c r="M25" s="132"/>
      <c r="N25" s="131"/>
      <c r="O25" s="131"/>
      <c r="P25" s="140"/>
      <c r="Q25" s="172"/>
      <c r="R25" s="172"/>
      <c r="S25" s="180"/>
      <c r="T25" s="153"/>
      <c r="U25" s="153"/>
      <c r="V25" s="130"/>
      <c r="W25" s="132"/>
      <c r="X25" s="132"/>
      <c r="Y25" s="182"/>
      <c r="AB25" s="164"/>
      <c r="AC25" s="164"/>
      <c r="AE25" s="124"/>
    </row>
    <row r="26" spans="1:31" ht="12" customHeight="1">
      <c r="A26" s="132"/>
      <c r="B26" s="131"/>
      <c r="C26" s="132"/>
      <c r="D26" s="132"/>
      <c r="E26" s="132"/>
      <c r="F26" s="132"/>
      <c r="G26" s="132"/>
      <c r="H26" s="145"/>
      <c r="K26" s="138"/>
      <c r="L26" s="138"/>
      <c r="M26" s="138"/>
      <c r="N26" s="131"/>
      <c r="O26" s="131"/>
      <c r="P26" s="140"/>
      <c r="Q26" s="160"/>
      <c r="R26" s="160"/>
      <c r="S26" s="181"/>
      <c r="T26" s="141"/>
      <c r="U26" s="141"/>
      <c r="V26" s="130"/>
      <c r="W26" s="132"/>
      <c r="X26" s="132"/>
      <c r="Y26" s="182"/>
      <c r="AB26" s="164"/>
      <c r="AC26" s="164"/>
      <c r="AE26" s="124"/>
    </row>
    <row r="27" spans="1:31" ht="12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1"/>
      <c r="L27" s="131"/>
      <c r="M27" s="131"/>
      <c r="N27" s="131"/>
      <c r="O27" s="131"/>
      <c r="P27" s="140"/>
      <c r="Q27" s="141"/>
      <c r="R27" s="141"/>
      <c r="S27" s="141"/>
      <c r="T27" s="141"/>
      <c r="U27" s="141"/>
      <c r="V27" s="150"/>
      <c r="W27" s="149"/>
      <c r="X27" s="149"/>
      <c r="Y27" s="182"/>
      <c r="AB27" s="164"/>
      <c r="AC27" s="164"/>
      <c r="AE27" s="124"/>
    </row>
    <row r="28" spans="1:31" ht="12" customHeight="1">
      <c r="A28" s="592">
        <v>7</v>
      </c>
      <c r="B28" s="605"/>
      <c r="C28" s="606"/>
      <c r="D28" s="606"/>
      <c r="E28" s="606"/>
      <c r="F28" s="606"/>
      <c r="G28" s="606"/>
      <c r="H28" s="606"/>
      <c r="I28" s="606"/>
      <c r="J28" s="607"/>
      <c r="K28" s="131"/>
      <c r="L28" s="131"/>
      <c r="M28" s="131"/>
      <c r="N28" s="131"/>
      <c r="O28" s="131"/>
      <c r="P28" s="140"/>
      <c r="Q28" s="131"/>
      <c r="R28" s="131"/>
      <c r="S28" s="144"/>
      <c r="T28" s="153"/>
      <c r="U28" s="153"/>
      <c r="V28" s="150"/>
      <c r="W28" s="145"/>
      <c r="X28" s="145"/>
      <c r="Y28" s="182"/>
      <c r="AB28" s="164"/>
      <c r="AC28" s="164"/>
      <c r="AE28" s="124"/>
    </row>
    <row r="29" spans="1:31" ht="12" customHeight="1">
      <c r="A29" s="592"/>
      <c r="B29" s="608"/>
      <c r="C29" s="609"/>
      <c r="D29" s="609"/>
      <c r="E29" s="609"/>
      <c r="F29" s="609"/>
      <c r="G29" s="609"/>
      <c r="H29" s="609"/>
      <c r="I29" s="609"/>
      <c r="J29" s="610"/>
      <c r="K29" s="156"/>
      <c r="L29" s="156"/>
      <c r="M29" s="157"/>
      <c r="N29" s="131"/>
      <c r="O29" s="131"/>
      <c r="P29" s="140"/>
      <c r="Q29" s="131"/>
      <c r="R29" s="131"/>
      <c r="T29" s="153"/>
      <c r="U29" s="153"/>
      <c r="V29" s="150"/>
      <c r="Y29" s="182"/>
      <c r="AB29" s="164"/>
      <c r="AC29" s="164"/>
      <c r="AE29" s="124"/>
    </row>
    <row r="30" spans="1:31" ht="12" customHeight="1">
      <c r="A30" s="131"/>
      <c r="B30" s="131"/>
      <c r="C30" s="131"/>
      <c r="D30" s="131"/>
      <c r="E30" s="133"/>
      <c r="F30" s="133"/>
      <c r="G30" s="133"/>
      <c r="H30" s="133"/>
      <c r="I30" s="133"/>
      <c r="J30" s="133"/>
      <c r="K30" s="131"/>
      <c r="L30" s="131"/>
      <c r="M30" s="140"/>
      <c r="N30" s="158"/>
      <c r="O30" s="158"/>
      <c r="P30" s="169"/>
      <c r="Q30" s="141"/>
      <c r="R30" s="131"/>
      <c r="T30" s="149"/>
      <c r="U30" s="144"/>
      <c r="V30" s="168"/>
      <c r="W30" s="144"/>
      <c r="X30" s="144"/>
      <c r="AB30" s="164"/>
      <c r="AC30" s="164"/>
      <c r="AE30" s="124"/>
    </row>
    <row r="31" spans="1:31" ht="12" customHeight="1">
      <c r="A31" s="132"/>
      <c r="B31" s="132"/>
      <c r="C31" s="132"/>
      <c r="D31" s="132"/>
      <c r="E31" s="132"/>
      <c r="F31" s="132"/>
      <c r="G31" s="132"/>
      <c r="H31" s="132"/>
      <c r="K31" s="138"/>
      <c r="L31" s="138"/>
      <c r="M31" s="150"/>
      <c r="N31" s="156"/>
      <c r="O31" s="156"/>
      <c r="P31" s="156"/>
      <c r="Q31" s="131"/>
      <c r="R31" s="131"/>
      <c r="S31" s="131"/>
      <c r="T31" s="144"/>
      <c r="U31" s="144"/>
      <c r="V31" s="168"/>
      <c r="W31" s="144"/>
      <c r="X31" s="144"/>
      <c r="AB31" s="164"/>
      <c r="AC31" s="164"/>
      <c r="AE31" s="124"/>
    </row>
    <row r="32" spans="1:31" ht="12" customHeight="1">
      <c r="A32" s="592">
        <v>8</v>
      </c>
      <c r="B32" s="605"/>
      <c r="C32" s="606"/>
      <c r="D32" s="606"/>
      <c r="E32" s="606"/>
      <c r="F32" s="606"/>
      <c r="G32" s="606"/>
      <c r="H32" s="606"/>
      <c r="I32" s="606"/>
      <c r="J32" s="607"/>
      <c r="K32" s="142"/>
      <c r="L32" s="142"/>
      <c r="M32" s="143"/>
      <c r="N32" s="131"/>
      <c r="O32" s="131"/>
      <c r="P32" s="131"/>
      <c r="Q32" s="131"/>
      <c r="R32" s="131"/>
      <c r="S32" s="131"/>
      <c r="T32" s="131"/>
      <c r="V32" s="150"/>
      <c r="AB32" s="164"/>
      <c r="AC32" s="164"/>
      <c r="AE32" s="124"/>
    </row>
    <row r="33" spans="1:31" ht="12" customHeight="1">
      <c r="A33" s="592"/>
      <c r="B33" s="608"/>
      <c r="C33" s="609"/>
      <c r="D33" s="609"/>
      <c r="E33" s="609"/>
      <c r="F33" s="609"/>
      <c r="G33" s="609"/>
      <c r="H33" s="609"/>
      <c r="I33" s="609"/>
      <c r="J33" s="610"/>
      <c r="K33" s="132"/>
      <c r="L33" s="132"/>
      <c r="M33" s="132"/>
      <c r="N33" s="131"/>
      <c r="O33" s="131"/>
      <c r="P33" s="131"/>
      <c r="Q33" s="131"/>
      <c r="R33" s="131"/>
      <c r="S33" s="131"/>
      <c r="T33" s="131"/>
      <c r="V33" s="150"/>
      <c r="Y33" s="138" t="s">
        <v>37</v>
      </c>
      <c r="AB33" s="164"/>
      <c r="AC33" s="164"/>
      <c r="AE33" s="124"/>
    </row>
    <row r="34" spans="1:31" ht="12" customHeight="1">
      <c r="A34" s="132"/>
      <c r="B34" s="132"/>
      <c r="C34" s="132"/>
      <c r="D34" s="132"/>
      <c r="E34" s="132"/>
      <c r="F34" s="132"/>
      <c r="G34" s="132"/>
      <c r="H34" s="132"/>
      <c r="K34" s="138"/>
      <c r="L34" s="138"/>
      <c r="M34" s="138"/>
      <c r="N34" s="131"/>
      <c r="O34" s="131"/>
      <c r="P34" s="131"/>
      <c r="Q34" s="131"/>
      <c r="R34" s="131"/>
      <c r="S34" s="131"/>
      <c r="T34" s="131"/>
      <c r="V34" s="150"/>
      <c r="AE34" s="124"/>
    </row>
    <row r="35" spans="1:31" ht="12" customHeight="1">
      <c r="A35" s="132"/>
      <c r="B35" s="132"/>
      <c r="C35" s="132"/>
      <c r="D35" s="132"/>
      <c r="E35" s="132"/>
      <c r="F35" s="132"/>
      <c r="G35" s="132"/>
      <c r="H35" s="132"/>
      <c r="K35" s="138"/>
      <c r="L35" s="138"/>
      <c r="M35" s="138"/>
      <c r="N35" s="132"/>
      <c r="O35" s="132"/>
      <c r="P35" s="131"/>
      <c r="Q35" s="131"/>
      <c r="R35" s="131"/>
      <c r="S35" s="131"/>
      <c r="T35" s="131"/>
      <c r="V35" s="150"/>
      <c r="W35" s="166"/>
      <c r="X35" s="139"/>
      <c r="AE35" s="124"/>
    </row>
    <row r="36" spans="1:22" ht="12" customHeight="1">
      <c r="A36" s="592">
        <v>9</v>
      </c>
      <c r="B36" s="605"/>
      <c r="C36" s="606"/>
      <c r="D36" s="606"/>
      <c r="E36" s="606"/>
      <c r="F36" s="606"/>
      <c r="G36" s="606"/>
      <c r="H36" s="606"/>
      <c r="I36" s="606"/>
      <c r="J36" s="607"/>
      <c r="N36" s="131"/>
      <c r="O36" s="131"/>
      <c r="P36" s="131"/>
      <c r="V36" s="150"/>
    </row>
    <row r="37" spans="1:22" ht="12" customHeight="1">
      <c r="A37" s="592"/>
      <c r="B37" s="608"/>
      <c r="C37" s="609"/>
      <c r="D37" s="609"/>
      <c r="E37" s="609"/>
      <c r="F37" s="609"/>
      <c r="G37" s="609"/>
      <c r="H37" s="609"/>
      <c r="I37" s="609"/>
      <c r="J37" s="610"/>
      <c r="K37" s="162"/>
      <c r="L37" s="162"/>
      <c r="M37" s="163"/>
      <c r="N37" s="141"/>
      <c r="O37" s="141"/>
      <c r="P37" s="141"/>
      <c r="V37" s="150"/>
    </row>
    <row r="38" spans="1:22" ht="12" customHeight="1">
      <c r="A38" s="134"/>
      <c r="B38" s="131"/>
      <c r="K38" s="138"/>
      <c r="L38" s="138"/>
      <c r="M38" s="150"/>
      <c r="N38" s="158"/>
      <c r="O38" s="160"/>
      <c r="P38" s="175"/>
      <c r="V38" s="150"/>
    </row>
    <row r="39" spans="1:22" ht="12" customHeight="1">
      <c r="A39" s="134"/>
      <c r="K39" s="138"/>
      <c r="L39" s="138"/>
      <c r="M39" s="150"/>
      <c r="N39" s="167"/>
      <c r="O39" s="167"/>
      <c r="P39" s="178"/>
      <c r="V39" s="150"/>
    </row>
    <row r="40" spans="1:22" ht="12" customHeight="1">
      <c r="A40" s="592">
        <v>10</v>
      </c>
      <c r="B40" s="605"/>
      <c r="C40" s="606"/>
      <c r="D40" s="606"/>
      <c r="E40" s="606"/>
      <c r="F40" s="606"/>
      <c r="G40" s="606"/>
      <c r="H40" s="606"/>
      <c r="I40" s="606"/>
      <c r="J40" s="607"/>
      <c r="K40" s="139"/>
      <c r="L40" s="139"/>
      <c r="M40" s="154"/>
      <c r="N40" s="131"/>
      <c r="O40" s="141"/>
      <c r="P40" s="140"/>
      <c r="V40" s="150"/>
    </row>
    <row r="41" spans="1:22" ht="12" customHeight="1">
      <c r="A41" s="592"/>
      <c r="B41" s="608"/>
      <c r="C41" s="609"/>
      <c r="D41" s="609"/>
      <c r="E41" s="609"/>
      <c r="F41" s="609"/>
      <c r="G41" s="609"/>
      <c r="H41" s="609"/>
      <c r="I41" s="609"/>
      <c r="J41" s="610"/>
      <c r="K41" s="174"/>
      <c r="N41" s="131"/>
      <c r="O41" s="131"/>
      <c r="P41" s="140"/>
      <c r="V41" s="150"/>
    </row>
    <row r="42" spans="1:22" ht="12" customHeight="1">
      <c r="A42" s="134"/>
      <c r="N42" s="131"/>
      <c r="O42" s="131"/>
      <c r="P42" s="140"/>
      <c r="V42" s="150"/>
    </row>
    <row r="43" spans="1:22" ht="12" customHeight="1">
      <c r="A43" s="134"/>
      <c r="N43" s="131"/>
      <c r="O43" s="131"/>
      <c r="P43" s="140"/>
      <c r="Q43" s="156"/>
      <c r="R43" s="156"/>
      <c r="S43" s="157"/>
      <c r="V43" s="150"/>
    </row>
    <row r="44" spans="1:22" ht="12" customHeight="1">
      <c r="A44" s="592">
        <v>11</v>
      </c>
      <c r="B44" s="605"/>
      <c r="C44" s="606"/>
      <c r="D44" s="606"/>
      <c r="E44" s="606"/>
      <c r="F44" s="606"/>
      <c r="G44" s="606"/>
      <c r="H44" s="606"/>
      <c r="I44" s="606"/>
      <c r="J44" s="607"/>
      <c r="K44" s="165"/>
      <c r="N44" s="131"/>
      <c r="O44" s="131"/>
      <c r="P44" s="140"/>
      <c r="Q44" s="131"/>
      <c r="R44" s="131"/>
      <c r="S44" s="140"/>
      <c r="V44" s="150"/>
    </row>
    <row r="45" spans="1:22" ht="12" customHeight="1">
      <c r="A45" s="592"/>
      <c r="B45" s="608"/>
      <c r="C45" s="609"/>
      <c r="D45" s="609"/>
      <c r="E45" s="609"/>
      <c r="F45" s="609"/>
      <c r="G45" s="609"/>
      <c r="H45" s="609"/>
      <c r="I45" s="609"/>
      <c r="J45" s="610"/>
      <c r="K45" s="162"/>
      <c r="L45" s="162"/>
      <c r="M45" s="163"/>
      <c r="N45" s="131"/>
      <c r="O45" s="131"/>
      <c r="P45" s="140"/>
      <c r="Q45" s="131"/>
      <c r="S45" s="140"/>
      <c r="V45" s="150"/>
    </row>
    <row r="46" spans="1:22" ht="12" customHeight="1">
      <c r="A46" s="134"/>
      <c r="B46" s="131"/>
      <c r="K46" s="138"/>
      <c r="L46" s="138"/>
      <c r="M46" s="150"/>
      <c r="N46" s="158"/>
      <c r="O46" s="158"/>
      <c r="P46" s="169"/>
      <c r="Q46" s="131"/>
      <c r="S46" s="159"/>
      <c r="V46" s="150"/>
    </row>
    <row r="47" spans="1:22" ht="12" customHeight="1">
      <c r="A47" s="134"/>
      <c r="K47" s="138"/>
      <c r="L47" s="138"/>
      <c r="M47" s="150"/>
      <c r="Q47" s="131"/>
      <c r="S47" s="159"/>
      <c r="V47" s="150"/>
    </row>
    <row r="48" spans="1:22" ht="12" customHeight="1">
      <c r="A48" s="592">
        <v>12</v>
      </c>
      <c r="B48" s="605"/>
      <c r="C48" s="606"/>
      <c r="D48" s="606"/>
      <c r="E48" s="606"/>
      <c r="F48" s="606"/>
      <c r="G48" s="606"/>
      <c r="H48" s="606"/>
      <c r="I48" s="606"/>
      <c r="J48" s="607"/>
      <c r="K48" s="139"/>
      <c r="L48" s="139"/>
      <c r="M48" s="154"/>
      <c r="Q48" s="131"/>
      <c r="R48" s="131"/>
      <c r="S48" s="140"/>
      <c r="V48" s="150"/>
    </row>
    <row r="49" spans="1:22" ht="12" customHeight="1">
      <c r="A49" s="592"/>
      <c r="B49" s="608"/>
      <c r="C49" s="609"/>
      <c r="D49" s="609"/>
      <c r="E49" s="609"/>
      <c r="F49" s="609"/>
      <c r="G49" s="609"/>
      <c r="H49" s="609"/>
      <c r="I49" s="609"/>
      <c r="J49" s="610"/>
      <c r="Q49" s="131"/>
      <c r="R49" s="131"/>
      <c r="S49" s="140"/>
      <c r="T49" s="139"/>
      <c r="U49" s="139"/>
      <c r="V49" s="154"/>
    </row>
    <row r="50" spans="1:31" ht="12" customHeight="1">
      <c r="A50" s="132"/>
      <c r="B50" s="132"/>
      <c r="C50" s="132"/>
      <c r="D50" s="132"/>
      <c r="E50" s="132"/>
      <c r="F50" s="132"/>
      <c r="G50" s="132"/>
      <c r="H50" s="132"/>
      <c r="K50" s="138"/>
      <c r="L50" s="138"/>
      <c r="M50" s="138"/>
      <c r="N50" s="131"/>
      <c r="O50" s="131"/>
      <c r="P50" s="131"/>
      <c r="Q50" s="131"/>
      <c r="R50" s="131"/>
      <c r="S50" s="140"/>
      <c r="T50" s="131"/>
      <c r="AE50" s="124"/>
    </row>
    <row r="51" spans="1:31" ht="12" customHeight="1">
      <c r="A51" s="132"/>
      <c r="B51" s="132"/>
      <c r="C51" s="132"/>
      <c r="D51" s="132"/>
      <c r="E51" s="132"/>
      <c r="F51" s="132"/>
      <c r="G51" s="132"/>
      <c r="H51" s="132"/>
      <c r="K51" s="138"/>
      <c r="L51" s="138"/>
      <c r="M51" s="138"/>
      <c r="N51" s="132"/>
      <c r="O51" s="132"/>
      <c r="P51" s="131"/>
      <c r="Q51" s="131"/>
      <c r="R51" s="131"/>
      <c r="S51" s="140"/>
      <c r="T51" s="131"/>
      <c r="AE51" s="124"/>
    </row>
    <row r="52" spans="1:19" ht="12" customHeight="1">
      <c r="A52" s="592">
        <v>13</v>
      </c>
      <c r="B52" s="605"/>
      <c r="C52" s="606"/>
      <c r="D52" s="606"/>
      <c r="E52" s="606"/>
      <c r="F52" s="606"/>
      <c r="G52" s="606"/>
      <c r="H52" s="606"/>
      <c r="I52" s="606"/>
      <c r="J52" s="607"/>
      <c r="N52" s="131"/>
      <c r="O52" s="131"/>
      <c r="P52" s="131"/>
      <c r="Q52" s="131"/>
      <c r="R52" s="131"/>
      <c r="S52" s="140"/>
    </row>
    <row r="53" spans="1:22" ht="12" customHeight="1">
      <c r="A53" s="592"/>
      <c r="B53" s="608"/>
      <c r="C53" s="609"/>
      <c r="D53" s="609"/>
      <c r="E53" s="609"/>
      <c r="F53" s="609"/>
      <c r="G53" s="609"/>
      <c r="H53" s="609"/>
      <c r="I53" s="609"/>
      <c r="J53" s="610"/>
      <c r="K53" s="162"/>
      <c r="L53" s="162"/>
      <c r="M53" s="163"/>
      <c r="N53" s="141"/>
      <c r="O53" s="141"/>
      <c r="P53" s="141"/>
      <c r="Q53" s="145"/>
      <c r="R53" s="145"/>
      <c r="S53" s="179"/>
      <c r="U53" s="183" t="s">
        <v>10</v>
      </c>
      <c r="V53" s="183" t="str">
        <f>VLOOKUP(U53,'リーグ戦表'!AH:AI,2,0)</f>
        <v>田上闘球FUTURES</v>
      </c>
    </row>
    <row r="54" spans="1:22" ht="12" customHeight="1">
      <c r="A54" s="134"/>
      <c r="B54" s="131"/>
      <c r="K54" s="138"/>
      <c r="L54" s="138"/>
      <c r="M54" s="150"/>
      <c r="N54" s="158"/>
      <c r="O54" s="160"/>
      <c r="P54" s="175"/>
      <c r="Q54" s="145"/>
      <c r="R54" s="145"/>
      <c r="S54" s="130"/>
      <c r="U54" s="183" t="s">
        <v>22</v>
      </c>
      <c r="V54" s="183" t="str">
        <f>VLOOKUP(U54,'リーグ戦表'!AH:AI,2,0)</f>
        <v>寺井九谷クラブ</v>
      </c>
    </row>
    <row r="55" spans="1:22" ht="12" customHeight="1">
      <c r="A55" s="134"/>
      <c r="K55" s="138"/>
      <c r="L55" s="138"/>
      <c r="M55" s="150"/>
      <c r="N55" s="167"/>
      <c r="O55" s="167"/>
      <c r="P55" s="178"/>
      <c r="Q55" s="145"/>
      <c r="R55" s="145"/>
      <c r="S55" s="130"/>
      <c r="U55" s="183" t="s">
        <v>11</v>
      </c>
      <c r="V55" s="183" t="str">
        <f>VLOOKUP(U55,'リーグ戦表'!AH:AI,2,0)</f>
        <v>松任の大魔陣Jr</v>
      </c>
    </row>
    <row r="56" spans="1:22" ht="12" customHeight="1">
      <c r="A56" s="592">
        <v>14</v>
      </c>
      <c r="B56" s="605"/>
      <c r="C56" s="606"/>
      <c r="D56" s="606"/>
      <c r="E56" s="606"/>
      <c r="F56" s="606"/>
      <c r="G56" s="606"/>
      <c r="H56" s="606"/>
      <c r="I56" s="606"/>
      <c r="J56" s="607"/>
      <c r="K56" s="139"/>
      <c r="L56" s="139"/>
      <c r="M56" s="154"/>
      <c r="N56" s="131"/>
      <c r="O56" s="141"/>
      <c r="P56" s="140"/>
      <c r="Q56" s="131"/>
      <c r="R56" s="131"/>
      <c r="S56" s="140"/>
      <c r="U56" s="183" t="s">
        <v>23</v>
      </c>
      <c r="V56" s="183" t="str">
        <f>VLOOKUP(U56,'リーグ戦表'!AH:AI,2,0)</f>
        <v>奥能登クラブジュニア</v>
      </c>
    </row>
    <row r="57" spans="1:22" ht="12" customHeight="1">
      <c r="A57" s="592"/>
      <c r="B57" s="608"/>
      <c r="C57" s="609"/>
      <c r="D57" s="609"/>
      <c r="E57" s="609"/>
      <c r="F57" s="609"/>
      <c r="G57" s="609"/>
      <c r="H57" s="609"/>
      <c r="I57" s="609"/>
      <c r="J57" s="610"/>
      <c r="K57" s="174"/>
      <c r="N57" s="131"/>
      <c r="O57" s="131"/>
      <c r="P57" s="140"/>
      <c r="Q57" s="172"/>
      <c r="R57" s="172"/>
      <c r="S57" s="180"/>
      <c r="U57" s="183" t="s">
        <v>42</v>
      </c>
      <c r="V57" s="183" t="str">
        <f>VLOOKUP(U57,'リーグ戦表'!AH:AI,2,0)</f>
        <v>ドッジの王子様</v>
      </c>
    </row>
    <row r="58" spans="1:22" ht="12" customHeight="1">
      <c r="A58" s="134"/>
      <c r="N58" s="131"/>
      <c r="O58" s="131"/>
      <c r="P58" s="140"/>
      <c r="Q58" s="160"/>
      <c r="R58" s="160"/>
      <c r="S58" s="181"/>
      <c r="U58" s="183" t="s">
        <v>43</v>
      </c>
      <c r="V58" s="183" t="str">
        <f>VLOOKUP(U58,'リーグ戦表'!AH:AI,2,0)</f>
        <v>鵜川ミラクルフェニックスＪｒ</v>
      </c>
    </row>
    <row r="59" spans="1:22" ht="12" customHeight="1">
      <c r="A59" s="134"/>
      <c r="N59" s="131"/>
      <c r="O59" s="131"/>
      <c r="P59" s="140"/>
      <c r="U59" s="183" t="s">
        <v>44</v>
      </c>
      <c r="V59" s="183" t="e">
        <f>VLOOKUP(U59,'リーグ戦表'!AH:AI,2,0)</f>
        <v>#N/A</v>
      </c>
    </row>
    <row r="60" spans="1:22" ht="12" customHeight="1">
      <c r="A60" s="592">
        <v>15</v>
      </c>
      <c r="B60" s="605"/>
      <c r="C60" s="606"/>
      <c r="D60" s="606"/>
      <c r="E60" s="606"/>
      <c r="F60" s="606"/>
      <c r="G60" s="606"/>
      <c r="H60" s="606"/>
      <c r="I60" s="606"/>
      <c r="J60" s="607"/>
      <c r="K60" s="166"/>
      <c r="N60" s="131"/>
      <c r="O60" s="131"/>
      <c r="P60" s="140"/>
      <c r="U60" s="183" t="s">
        <v>45</v>
      </c>
      <c r="V60" s="183" t="e">
        <f>VLOOKUP(U60,'リーグ戦表'!AH:AI,2,0)</f>
        <v>#N/A</v>
      </c>
    </row>
    <row r="61" spans="1:16" ht="12" customHeight="1">
      <c r="A61" s="592"/>
      <c r="B61" s="608"/>
      <c r="C61" s="609"/>
      <c r="D61" s="609"/>
      <c r="E61" s="609"/>
      <c r="F61" s="609"/>
      <c r="G61" s="609"/>
      <c r="H61" s="609"/>
      <c r="I61" s="609"/>
      <c r="J61" s="610"/>
      <c r="K61" s="162"/>
      <c r="L61" s="162"/>
      <c r="M61" s="163"/>
      <c r="N61" s="131"/>
      <c r="O61" s="131"/>
      <c r="P61" s="140"/>
    </row>
    <row r="62" spans="1:16" ht="12" customHeight="1">
      <c r="A62" s="134"/>
      <c r="B62" s="131"/>
      <c r="K62" s="138"/>
      <c r="L62" s="138"/>
      <c r="M62" s="150"/>
      <c r="N62" s="158"/>
      <c r="O62" s="158"/>
      <c r="P62" s="169"/>
    </row>
    <row r="63" spans="1:13" ht="12" customHeight="1">
      <c r="A63" s="134"/>
      <c r="K63" s="138"/>
      <c r="L63" s="138"/>
      <c r="M63" s="150"/>
    </row>
    <row r="64" spans="1:13" ht="12" customHeight="1">
      <c r="A64" s="592">
        <v>16</v>
      </c>
      <c r="B64" s="605"/>
      <c r="C64" s="606"/>
      <c r="D64" s="606"/>
      <c r="E64" s="606"/>
      <c r="F64" s="606"/>
      <c r="G64" s="606"/>
      <c r="H64" s="606"/>
      <c r="I64" s="606"/>
      <c r="J64" s="607"/>
      <c r="K64" s="139"/>
      <c r="L64" s="139"/>
      <c r="M64" s="154"/>
    </row>
    <row r="65" spans="1:10" ht="12" customHeight="1">
      <c r="A65" s="592"/>
      <c r="B65" s="608"/>
      <c r="C65" s="609"/>
      <c r="D65" s="609"/>
      <c r="E65" s="609"/>
      <c r="F65" s="609"/>
      <c r="G65" s="609"/>
      <c r="H65" s="609"/>
      <c r="I65" s="609"/>
      <c r="J65" s="610"/>
    </row>
    <row r="66" spans="1:29" ht="16.5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</row>
    <row r="67" spans="1:29" ht="16.5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</row>
    <row r="68" spans="1:29" ht="16.5" customHeight="1">
      <c r="A68" s="135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</row>
    <row r="70" spans="1:18" ht="12" customHeight="1">
      <c r="A70" s="141"/>
      <c r="B70" s="170" t="s">
        <v>40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31"/>
      <c r="M70" s="131"/>
      <c r="N70" s="133"/>
      <c r="O70" s="133"/>
      <c r="P70" s="133"/>
      <c r="Q70" s="131"/>
      <c r="R70" s="131"/>
    </row>
    <row r="71" spans="1:18" ht="12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31"/>
      <c r="L71" s="131"/>
      <c r="M71" s="131"/>
      <c r="N71" s="131"/>
      <c r="O71" s="131"/>
      <c r="P71" s="131"/>
      <c r="Q71" s="131"/>
      <c r="R71" s="131"/>
    </row>
    <row r="72" spans="1:18" ht="12" customHeight="1">
      <c r="A72" s="611">
        <v>1</v>
      </c>
      <c r="B72" s="605"/>
      <c r="C72" s="606"/>
      <c r="D72" s="606"/>
      <c r="E72" s="606"/>
      <c r="F72" s="606"/>
      <c r="G72" s="606"/>
      <c r="H72" s="606"/>
      <c r="I72" s="606"/>
      <c r="J72" s="607"/>
      <c r="K72" s="131"/>
      <c r="L72" s="131"/>
      <c r="M72" s="131"/>
      <c r="N72" s="131"/>
      <c r="O72" s="131"/>
      <c r="P72" s="131"/>
      <c r="Q72" s="131"/>
      <c r="R72" s="131"/>
    </row>
    <row r="73" spans="1:22" ht="12" customHeight="1">
      <c r="A73" s="611"/>
      <c r="B73" s="608"/>
      <c r="C73" s="609"/>
      <c r="D73" s="609"/>
      <c r="E73" s="609"/>
      <c r="F73" s="609"/>
      <c r="G73" s="609"/>
      <c r="H73" s="609"/>
      <c r="I73" s="609"/>
      <c r="J73" s="610"/>
      <c r="K73" s="155"/>
      <c r="L73" s="156"/>
      <c r="M73" s="156"/>
      <c r="N73" s="167"/>
      <c r="O73" s="167"/>
      <c r="P73" s="178"/>
      <c r="Q73" s="131"/>
      <c r="R73" s="131"/>
      <c r="U73" s="183" t="s">
        <v>41</v>
      </c>
      <c r="V73" s="183" t="str">
        <f>VLOOKUP(U73,'リーグ戦表'!AH:AI,2,0)</f>
        <v>針原パイレーツ</v>
      </c>
    </row>
    <row r="74" spans="1:24" ht="12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32"/>
      <c r="L74" s="132"/>
      <c r="M74" s="132"/>
      <c r="N74" s="131"/>
      <c r="O74" s="141"/>
      <c r="P74" s="140"/>
      <c r="Q74" s="131"/>
      <c r="R74" s="131"/>
      <c r="S74" s="144"/>
      <c r="T74" s="144"/>
      <c r="U74" s="183" t="s">
        <v>38</v>
      </c>
      <c r="V74" s="183" t="str">
        <f>VLOOKUP(U74,'リーグ戦表'!AH:AI,2,0)</f>
        <v>寺井クラブ</v>
      </c>
      <c r="X74" s="145"/>
    </row>
    <row r="75" spans="1:22" ht="12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32"/>
      <c r="L75" s="132"/>
      <c r="M75" s="132"/>
      <c r="N75" s="131"/>
      <c r="O75" s="131"/>
      <c r="P75" s="140"/>
      <c r="Q75" s="131"/>
      <c r="R75" s="131"/>
      <c r="S75" s="131"/>
      <c r="T75" s="131"/>
      <c r="U75" s="183" t="s">
        <v>5</v>
      </c>
      <c r="V75" s="183" t="str">
        <f>VLOOKUP(U75,'リーグ戦表'!AH:AI,2,0)</f>
        <v>小木クラブ</v>
      </c>
    </row>
    <row r="76" spans="1:22" ht="12" customHeight="1">
      <c r="A76" s="132"/>
      <c r="B76" s="132"/>
      <c r="C76" s="132"/>
      <c r="D76" s="132"/>
      <c r="E76" s="132"/>
      <c r="F76" s="132"/>
      <c r="G76" s="132"/>
      <c r="H76" s="132"/>
      <c r="K76" s="138"/>
      <c r="L76" s="138"/>
      <c r="M76" s="138"/>
      <c r="N76" s="131"/>
      <c r="O76" s="131"/>
      <c r="P76" s="140"/>
      <c r="Q76" s="131"/>
      <c r="R76" s="131"/>
      <c r="S76" s="131"/>
      <c r="T76" s="131"/>
      <c r="U76" s="183" t="s">
        <v>6</v>
      </c>
      <c r="V76" s="183" t="str">
        <f>VLOOKUP(U76,'リーグ戦表'!AH:AI,2,0)</f>
        <v>NISHIファイヤースターズ</v>
      </c>
    </row>
    <row r="77" spans="1:22" ht="12" customHeight="1">
      <c r="A77" s="132"/>
      <c r="B77" s="131"/>
      <c r="C77" s="131"/>
      <c r="D77" s="131"/>
      <c r="E77" s="132"/>
      <c r="F77" s="131"/>
      <c r="G77" s="131"/>
      <c r="H77" s="131"/>
      <c r="K77" s="138"/>
      <c r="L77" s="138"/>
      <c r="M77" s="138"/>
      <c r="N77" s="131"/>
      <c r="O77" s="131"/>
      <c r="P77" s="140"/>
      <c r="Q77" s="156"/>
      <c r="R77" s="156"/>
      <c r="S77" s="157"/>
      <c r="T77" s="131"/>
      <c r="U77" s="183" t="s">
        <v>7</v>
      </c>
      <c r="V77" s="183" t="str">
        <f>VLOOKUP(U77,'リーグ戦表'!AH:AI,2,0)</f>
        <v>山中SPARS</v>
      </c>
    </row>
    <row r="78" spans="1:22" ht="12" customHeight="1">
      <c r="A78" s="592">
        <v>2</v>
      </c>
      <c r="B78" s="605"/>
      <c r="C78" s="606"/>
      <c r="D78" s="606"/>
      <c r="E78" s="606"/>
      <c r="F78" s="606"/>
      <c r="G78" s="606"/>
      <c r="H78" s="606"/>
      <c r="I78" s="606"/>
      <c r="J78" s="607"/>
      <c r="K78" s="146"/>
      <c r="L78" s="132"/>
      <c r="M78" s="132"/>
      <c r="N78" s="131"/>
      <c r="O78" s="131"/>
      <c r="P78" s="140"/>
      <c r="Q78" s="131"/>
      <c r="R78" s="131"/>
      <c r="S78" s="140"/>
      <c r="T78" s="131"/>
      <c r="U78" s="183" t="s">
        <v>8</v>
      </c>
      <c r="V78" s="183" t="str">
        <f>VLOOKUP(U78,'リーグ戦表'!AH:AI,2,0)</f>
        <v>松任の大魔陣</v>
      </c>
    </row>
    <row r="79" spans="1:22" ht="12" customHeight="1">
      <c r="A79" s="592"/>
      <c r="B79" s="608"/>
      <c r="C79" s="609"/>
      <c r="D79" s="609"/>
      <c r="E79" s="609"/>
      <c r="F79" s="609"/>
      <c r="G79" s="609"/>
      <c r="H79" s="609"/>
      <c r="I79" s="609"/>
      <c r="J79" s="610"/>
      <c r="K79" s="147"/>
      <c r="L79" s="147"/>
      <c r="M79" s="148"/>
      <c r="N79" s="131"/>
      <c r="O79" s="131"/>
      <c r="P79" s="140"/>
      <c r="Q79" s="131"/>
      <c r="S79" s="140"/>
      <c r="T79" s="131"/>
      <c r="U79" s="183" t="s">
        <v>21</v>
      </c>
      <c r="V79" s="183" t="str">
        <f>VLOOKUP(U79,'リーグ戦表'!AH:AI,2,0)</f>
        <v>千坂ドッジファイヤーズ</v>
      </c>
    </row>
    <row r="80" spans="1:30" ht="12" customHeight="1">
      <c r="A80" s="132"/>
      <c r="B80" s="132"/>
      <c r="C80" s="132"/>
      <c r="D80" s="132"/>
      <c r="E80" s="132"/>
      <c r="F80" s="132"/>
      <c r="G80" s="132"/>
      <c r="H80" s="132"/>
      <c r="K80" s="138"/>
      <c r="L80" s="138"/>
      <c r="M80" s="150"/>
      <c r="N80" s="158"/>
      <c r="O80" s="158"/>
      <c r="P80" s="169"/>
      <c r="Q80" s="131"/>
      <c r="S80" s="159"/>
      <c r="T80" s="141"/>
      <c r="U80" s="183" t="s">
        <v>9</v>
      </c>
      <c r="V80" s="183" t="str">
        <f>VLOOKUP(U80,'リーグ戦表'!AH:AI,2,0)</f>
        <v>鞍月アタッカーズ</v>
      </c>
      <c r="W80" s="141"/>
      <c r="X80" s="141"/>
      <c r="Z80" s="145"/>
      <c r="AA80" s="145"/>
      <c r="AB80" s="132"/>
      <c r="AC80" s="132"/>
      <c r="AD80" s="125"/>
    </row>
    <row r="81" spans="1:30" ht="12" customHeight="1">
      <c r="A81" s="132"/>
      <c r="B81" s="133"/>
      <c r="C81" s="133"/>
      <c r="D81" s="133"/>
      <c r="E81" s="131"/>
      <c r="F81" s="131"/>
      <c r="G81" s="131"/>
      <c r="H81" s="131"/>
      <c r="K81" s="138"/>
      <c r="L81" s="138"/>
      <c r="M81" s="150"/>
      <c r="N81" s="156"/>
      <c r="O81" s="156"/>
      <c r="P81" s="156"/>
      <c r="Q81" s="131"/>
      <c r="S81" s="159"/>
      <c r="T81" s="141"/>
      <c r="X81" s="141"/>
      <c r="Z81" s="145"/>
      <c r="AA81" s="145"/>
      <c r="AB81" s="132"/>
      <c r="AC81" s="132"/>
      <c r="AD81" s="125"/>
    </row>
    <row r="82" spans="1:20" ht="12" customHeight="1">
      <c r="A82" s="592">
        <v>3</v>
      </c>
      <c r="B82" s="605"/>
      <c r="C82" s="606"/>
      <c r="D82" s="606"/>
      <c r="E82" s="606"/>
      <c r="F82" s="606"/>
      <c r="G82" s="606"/>
      <c r="H82" s="606"/>
      <c r="I82" s="606"/>
      <c r="J82" s="607"/>
      <c r="K82" s="142"/>
      <c r="L82" s="142"/>
      <c r="M82" s="143"/>
      <c r="N82" s="131"/>
      <c r="O82" s="131"/>
      <c r="P82" s="131"/>
      <c r="Q82" s="131"/>
      <c r="R82" s="131"/>
      <c r="S82" s="140"/>
      <c r="T82" s="131"/>
    </row>
    <row r="83" spans="1:20" ht="12" customHeight="1">
      <c r="A83" s="592"/>
      <c r="B83" s="608"/>
      <c r="C83" s="609"/>
      <c r="D83" s="609"/>
      <c r="E83" s="609"/>
      <c r="F83" s="609"/>
      <c r="G83" s="609"/>
      <c r="H83" s="609"/>
      <c r="I83" s="609"/>
      <c r="J83" s="610"/>
      <c r="K83" s="173"/>
      <c r="L83" s="132"/>
      <c r="M83" s="132"/>
      <c r="N83" s="131"/>
      <c r="O83" s="131"/>
      <c r="P83" s="131"/>
      <c r="Q83" s="131"/>
      <c r="R83" s="131"/>
      <c r="S83" s="140"/>
      <c r="T83" s="131"/>
    </row>
    <row r="84" spans="1:22" ht="12" customHeight="1">
      <c r="A84" s="132"/>
      <c r="B84" s="131"/>
      <c r="C84" s="132"/>
      <c r="D84" s="132"/>
      <c r="E84" s="132"/>
      <c r="F84" s="145"/>
      <c r="G84" s="132"/>
      <c r="I84" s="145"/>
      <c r="K84" s="138"/>
      <c r="L84" s="138"/>
      <c r="M84" s="138"/>
      <c r="N84" s="131"/>
      <c r="O84" s="131"/>
      <c r="P84" s="131"/>
      <c r="Q84" s="131"/>
      <c r="R84" s="131"/>
      <c r="S84" s="140"/>
      <c r="T84" s="156"/>
      <c r="U84" s="162"/>
      <c r="V84" s="163"/>
    </row>
    <row r="85" spans="1:22" ht="12" customHeight="1">
      <c r="A85" s="132"/>
      <c r="B85" s="131"/>
      <c r="C85" s="131"/>
      <c r="D85" s="131"/>
      <c r="E85" s="132"/>
      <c r="F85" s="131"/>
      <c r="G85" s="131"/>
      <c r="H85" s="131"/>
      <c r="K85" s="138"/>
      <c r="L85" s="138"/>
      <c r="M85" s="138"/>
      <c r="N85" s="132"/>
      <c r="O85" s="132"/>
      <c r="P85" s="131"/>
      <c r="Q85" s="131"/>
      <c r="R85" s="131"/>
      <c r="S85" s="140"/>
      <c r="T85" s="131"/>
      <c r="V85" s="150"/>
    </row>
    <row r="86" spans="1:22" ht="12" customHeight="1">
      <c r="A86" s="592">
        <v>4</v>
      </c>
      <c r="B86" s="605"/>
      <c r="C86" s="606"/>
      <c r="D86" s="606"/>
      <c r="E86" s="606"/>
      <c r="F86" s="606"/>
      <c r="G86" s="606"/>
      <c r="H86" s="606"/>
      <c r="I86" s="606"/>
      <c r="J86" s="607"/>
      <c r="K86" s="132"/>
      <c r="L86" s="132"/>
      <c r="M86" s="132"/>
      <c r="N86" s="131"/>
      <c r="O86" s="131"/>
      <c r="P86" s="131"/>
      <c r="Q86" s="131"/>
      <c r="R86" s="131"/>
      <c r="S86" s="140"/>
      <c r="T86" s="131"/>
      <c r="V86" s="150"/>
    </row>
    <row r="87" spans="1:27" ht="12" customHeight="1">
      <c r="A87" s="592"/>
      <c r="B87" s="608"/>
      <c r="C87" s="609"/>
      <c r="D87" s="609"/>
      <c r="E87" s="609"/>
      <c r="F87" s="609"/>
      <c r="G87" s="609"/>
      <c r="H87" s="609"/>
      <c r="I87" s="609"/>
      <c r="J87" s="610"/>
      <c r="K87" s="147"/>
      <c r="L87" s="147"/>
      <c r="M87" s="148"/>
      <c r="N87" s="141"/>
      <c r="O87" s="141"/>
      <c r="P87" s="141"/>
      <c r="Q87" s="145"/>
      <c r="R87" s="145"/>
      <c r="S87" s="179"/>
      <c r="V87" s="150"/>
      <c r="AA87" s="144"/>
    </row>
    <row r="88" spans="1:31" ht="12" customHeight="1">
      <c r="A88" s="132"/>
      <c r="B88" s="132"/>
      <c r="C88" s="132"/>
      <c r="D88" s="132"/>
      <c r="E88" s="132"/>
      <c r="F88" s="132"/>
      <c r="G88" s="132"/>
      <c r="H88" s="132"/>
      <c r="K88" s="138"/>
      <c r="L88" s="138"/>
      <c r="M88" s="150"/>
      <c r="N88" s="158"/>
      <c r="O88" s="160"/>
      <c r="P88" s="175"/>
      <c r="Q88" s="145"/>
      <c r="R88" s="145"/>
      <c r="S88" s="130"/>
      <c r="T88" s="132"/>
      <c r="U88" s="132"/>
      <c r="V88" s="130"/>
      <c r="W88" s="132"/>
      <c r="X88" s="132"/>
      <c r="Z88" s="144"/>
      <c r="AA88" s="144"/>
      <c r="AB88" s="164"/>
      <c r="AC88" s="164"/>
      <c r="AD88" s="126"/>
      <c r="AE88" s="124"/>
    </row>
    <row r="89" spans="1:31" ht="12" customHeight="1">
      <c r="A89" s="132"/>
      <c r="B89" s="133"/>
      <c r="C89" s="133"/>
      <c r="D89" s="133"/>
      <c r="E89" s="131"/>
      <c r="F89" s="131"/>
      <c r="G89" s="131"/>
      <c r="H89" s="131"/>
      <c r="K89" s="138"/>
      <c r="L89" s="138"/>
      <c r="M89" s="150"/>
      <c r="N89" s="167"/>
      <c r="O89" s="167"/>
      <c r="P89" s="178"/>
      <c r="Q89" s="145"/>
      <c r="R89" s="145"/>
      <c r="S89" s="130"/>
      <c r="T89" s="132"/>
      <c r="U89" s="132"/>
      <c r="V89" s="130"/>
      <c r="W89" s="132"/>
      <c r="X89" s="132"/>
      <c r="Z89" s="144"/>
      <c r="AA89" s="144"/>
      <c r="AB89" s="164"/>
      <c r="AC89" s="164"/>
      <c r="AD89" s="126"/>
      <c r="AE89" s="124"/>
    </row>
    <row r="90" spans="1:31" ht="12" customHeight="1">
      <c r="A90" s="592">
        <v>5</v>
      </c>
      <c r="B90" s="605"/>
      <c r="C90" s="606"/>
      <c r="D90" s="606"/>
      <c r="E90" s="606"/>
      <c r="F90" s="606"/>
      <c r="G90" s="606"/>
      <c r="H90" s="606"/>
      <c r="I90" s="606"/>
      <c r="J90" s="607"/>
      <c r="K90" s="142"/>
      <c r="L90" s="142"/>
      <c r="M90" s="143"/>
      <c r="N90" s="131"/>
      <c r="O90" s="141"/>
      <c r="P90" s="140"/>
      <c r="Q90" s="131"/>
      <c r="R90" s="131"/>
      <c r="S90" s="140"/>
      <c r="U90" s="152"/>
      <c r="V90" s="130"/>
      <c r="W90" s="132"/>
      <c r="X90" s="132"/>
      <c r="Y90" s="182"/>
      <c r="AB90" s="164"/>
      <c r="AC90" s="164"/>
      <c r="AE90" s="124"/>
    </row>
    <row r="91" spans="1:31" ht="12" customHeight="1">
      <c r="A91" s="592"/>
      <c r="B91" s="608"/>
      <c r="C91" s="609"/>
      <c r="D91" s="609"/>
      <c r="E91" s="609"/>
      <c r="F91" s="609"/>
      <c r="G91" s="609"/>
      <c r="H91" s="609"/>
      <c r="I91" s="609"/>
      <c r="J91" s="610"/>
      <c r="K91" s="173"/>
      <c r="L91" s="132"/>
      <c r="M91" s="132"/>
      <c r="N91" s="131"/>
      <c r="O91" s="131"/>
      <c r="P91" s="140"/>
      <c r="Q91" s="172"/>
      <c r="R91" s="172"/>
      <c r="S91" s="180"/>
      <c r="T91" s="153"/>
      <c r="U91" s="153"/>
      <c r="V91" s="130"/>
      <c r="W91" s="132"/>
      <c r="X91" s="132"/>
      <c r="Y91" s="182"/>
      <c r="AB91" s="164"/>
      <c r="AC91" s="164"/>
      <c r="AE91" s="124"/>
    </row>
    <row r="92" spans="1:31" ht="12" customHeight="1">
      <c r="A92" s="132"/>
      <c r="B92" s="131"/>
      <c r="C92" s="132"/>
      <c r="D92" s="132"/>
      <c r="E92" s="132"/>
      <c r="F92" s="132"/>
      <c r="G92" s="132"/>
      <c r="H92" s="145"/>
      <c r="K92" s="138"/>
      <c r="L92" s="138"/>
      <c r="M92" s="138"/>
      <c r="N92" s="131"/>
      <c r="O92" s="131"/>
      <c r="P92" s="140"/>
      <c r="Q92" s="160"/>
      <c r="R92" s="160"/>
      <c r="S92" s="181"/>
      <c r="T92" s="141"/>
      <c r="U92" s="141"/>
      <c r="V92" s="130"/>
      <c r="W92" s="132"/>
      <c r="X92" s="132"/>
      <c r="Y92" s="182"/>
      <c r="AB92" s="164"/>
      <c r="AC92" s="164"/>
      <c r="AE92" s="124"/>
    </row>
    <row r="93" spans="1:31" ht="12" customHeight="1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1"/>
      <c r="L93" s="131"/>
      <c r="M93" s="131"/>
      <c r="N93" s="131"/>
      <c r="O93" s="131"/>
      <c r="P93" s="140"/>
      <c r="Q93" s="141"/>
      <c r="R93" s="141"/>
      <c r="S93" s="141"/>
      <c r="T93" s="141"/>
      <c r="U93" s="141"/>
      <c r="V93" s="150"/>
      <c r="W93" s="149"/>
      <c r="X93" s="149"/>
      <c r="Y93" s="182"/>
      <c r="AB93" s="164"/>
      <c r="AC93" s="164"/>
      <c r="AE93" s="124"/>
    </row>
    <row r="94" spans="1:31" ht="12" customHeight="1">
      <c r="A94" s="592">
        <v>6</v>
      </c>
      <c r="B94" s="605"/>
      <c r="C94" s="606"/>
      <c r="D94" s="606"/>
      <c r="E94" s="606"/>
      <c r="F94" s="606"/>
      <c r="G94" s="606"/>
      <c r="H94" s="606"/>
      <c r="I94" s="606"/>
      <c r="J94" s="607"/>
      <c r="K94" s="131"/>
      <c r="L94" s="131"/>
      <c r="M94" s="131"/>
      <c r="N94" s="131"/>
      <c r="O94" s="131"/>
      <c r="P94" s="140"/>
      <c r="Q94" s="131"/>
      <c r="R94" s="131"/>
      <c r="S94" s="144"/>
      <c r="T94" s="153"/>
      <c r="U94" s="153"/>
      <c r="V94" s="150"/>
      <c r="W94" s="145"/>
      <c r="X94" s="145"/>
      <c r="Y94" s="182"/>
      <c r="AB94" s="164"/>
      <c r="AC94" s="164"/>
      <c r="AE94" s="124"/>
    </row>
    <row r="95" spans="1:31" ht="12" customHeight="1">
      <c r="A95" s="592"/>
      <c r="B95" s="608"/>
      <c r="C95" s="609"/>
      <c r="D95" s="609"/>
      <c r="E95" s="609"/>
      <c r="F95" s="609"/>
      <c r="G95" s="609"/>
      <c r="H95" s="609"/>
      <c r="I95" s="609"/>
      <c r="J95" s="610"/>
      <c r="K95" s="156"/>
      <c r="L95" s="156"/>
      <c r="M95" s="157"/>
      <c r="N95" s="131"/>
      <c r="O95" s="131"/>
      <c r="P95" s="140"/>
      <c r="Q95" s="131"/>
      <c r="R95" s="131"/>
      <c r="T95" s="153"/>
      <c r="U95" s="153"/>
      <c r="V95" s="150"/>
      <c r="Y95" s="182"/>
      <c r="AB95" s="164"/>
      <c r="AC95" s="164"/>
      <c r="AE95" s="124"/>
    </row>
    <row r="96" spans="1:31" ht="12" customHeight="1">
      <c r="A96" s="131"/>
      <c r="B96" s="131"/>
      <c r="C96" s="131"/>
      <c r="D96" s="131"/>
      <c r="E96" s="133"/>
      <c r="F96" s="133"/>
      <c r="G96" s="133"/>
      <c r="H96" s="133"/>
      <c r="I96" s="133"/>
      <c r="J96" s="133"/>
      <c r="K96" s="131"/>
      <c r="L96" s="131"/>
      <c r="M96" s="140"/>
      <c r="N96" s="158"/>
      <c r="O96" s="158"/>
      <c r="P96" s="169"/>
      <c r="Q96" s="141"/>
      <c r="R96" s="131"/>
      <c r="T96" s="149"/>
      <c r="U96" s="144"/>
      <c r="V96" s="168"/>
      <c r="W96" s="144"/>
      <c r="X96" s="144"/>
      <c r="AB96" s="164"/>
      <c r="AC96" s="164"/>
      <c r="AE96" s="124"/>
    </row>
    <row r="97" spans="1:31" ht="12" customHeight="1">
      <c r="A97" s="132"/>
      <c r="B97" s="132"/>
      <c r="C97" s="132"/>
      <c r="D97" s="132"/>
      <c r="E97" s="132"/>
      <c r="F97" s="132"/>
      <c r="G97" s="132"/>
      <c r="H97" s="132"/>
      <c r="K97" s="138"/>
      <c r="L97" s="138"/>
      <c r="M97" s="150"/>
      <c r="N97" s="156"/>
      <c r="O97" s="156"/>
      <c r="P97" s="156"/>
      <c r="Q97" s="131"/>
      <c r="R97" s="131"/>
      <c r="S97" s="131"/>
      <c r="T97" s="144"/>
      <c r="U97" s="144"/>
      <c r="V97" s="168"/>
      <c r="W97" s="144"/>
      <c r="X97" s="144"/>
      <c r="AB97" s="164"/>
      <c r="AC97" s="164"/>
      <c r="AE97" s="124"/>
    </row>
    <row r="98" spans="1:31" ht="12" customHeight="1">
      <c r="A98" s="592">
        <v>7</v>
      </c>
      <c r="B98" s="605"/>
      <c r="C98" s="606"/>
      <c r="D98" s="606"/>
      <c r="E98" s="606"/>
      <c r="F98" s="606"/>
      <c r="G98" s="606"/>
      <c r="H98" s="606"/>
      <c r="I98" s="606"/>
      <c r="J98" s="607"/>
      <c r="K98" s="142"/>
      <c r="L98" s="142"/>
      <c r="M98" s="143"/>
      <c r="N98" s="131"/>
      <c r="O98" s="131"/>
      <c r="P98" s="131"/>
      <c r="Q98" s="131"/>
      <c r="R98" s="131"/>
      <c r="S98" s="131"/>
      <c r="T98" s="131"/>
      <c r="V98" s="150"/>
      <c r="AB98" s="164"/>
      <c r="AC98" s="164"/>
      <c r="AE98" s="124"/>
    </row>
    <row r="99" spans="1:31" ht="12" customHeight="1">
      <c r="A99" s="592"/>
      <c r="B99" s="608"/>
      <c r="C99" s="609"/>
      <c r="D99" s="609"/>
      <c r="E99" s="609"/>
      <c r="F99" s="609"/>
      <c r="G99" s="609"/>
      <c r="H99" s="609"/>
      <c r="I99" s="609"/>
      <c r="J99" s="610"/>
      <c r="K99" s="132"/>
      <c r="L99" s="132"/>
      <c r="M99" s="132"/>
      <c r="N99" s="131"/>
      <c r="O99" s="131"/>
      <c r="P99" s="131"/>
      <c r="Q99" s="131"/>
      <c r="R99" s="131"/>
      <c r="S99" s="131"/>
      <c r="T99" s="131"/>
      <c r="V99" s="150"/>
      <c r="Y99" s="138" t="s">
        <v>37</v>
      </c>
      <c r="AB99" s="164"/>
      <c r="AC99" s="164"/>
      <c r="AE99" s="124"/>
    </row>
    <row r="100" spans="1:31" ht="12" customHeight="1">
      <c r="A100" s="132"/>
      <c r="B100" s="132"/>
      <c r="C100" s="132"/>
      <c r="D100" s="132"/>
      <c r="E100" s="132"/>
      <c r="F100" s="132"/>
      <c r="G100" s="132"/>
      <c r="H100" s="132"/>
      <c r="K100" s="138"/>
      <c r="L100" s="138"/>
      <c r="M100" s="138"/>
      <c r="N100" s="131"/>
      <c r="O100" s="131"/>
      <c r="P100" s="131"/>
      <c r="Q100" s="131"/>
      <c r="R100" s="131"/>
      <c r="S100" s="131"/>
      <c r="T100" s="131"/>
      <c r="V100" s="150"/>
      <c r="AE100" s="124"/>
    </row>
    <row r="101" spans="1:31" ht="12" customHeight="1">
      <c r="A101" s="132"/>
      <c r="B101" s="132"/>
      <c r="C101" s="132"/>
      <c r="D101" s="132"/>
      <c r="E101" s="132"/>
      <c r="F101" s="132"/>
      <c r="G101" s="132"/>
      <c r="H101" s="132"/>
      <c r="K101" s="138"/>
      <c r="L101" s="138"/>
      <c r="M101" s="138"/>
      <c r="N101" s="132"/>
      <c r="O101" s="132"/>
      <c r="P101" s="131"/>
      <c r="Q101" s="131"/>
      <c r="R101" s="131"/>
      <c r="S101" s="131"/>
      <c r="T101" s="131"/>
      <c r="V101" s="150"/>
      <c r="W101" s="166"/>
      <c r="X101" s="139"/>
      <c r="AE101" s="124"/>
    </row>
    <row r="102" spans="1:22" ht="12" customHeight="1">
      <c r="A102" s="592">
        <v>8</v>
      </c>
      <c r="B102" s="605"/>
      <c r="C102" s="606"/>
      <c r="D102" s="606"/>
      <c r="E102" s="606"/>
      <c r="F102" s="606"/>
      <c r="G102" s="606"/>
      <c r="H102" s="606"/>
      <c r="I102" s="606"/>
      <c r="J102" s="607"/>
      <c r="N102" s="131"/>
      <c r="O102" s="131"/>
      <c r="P102" s="131"/>
      <c r="V102" s="150"/>
    </row>
    <row r="103" spans="1:22" ht="12" customHeight="1">
      <c r="A103" s="592"/>
      <c r="B103" s="608"/>
      <c r="C103" s="609"/>
      <c r="D103" s="609"/>
      <c r="E103" s="609"/>
      <c r="F103" s="609"/>
      <c r="G103" s="609"/>
      <c r="H103" s="609"/>
      <c r="I103" s="609"/>
      <c r="J103" s="610"/>
      <c r="K103" s="162"/>
      <c r="L103" s="162"/>
      <c r="M103" s="163"/>
      <c r="N103" s="141"/>
      <c r="O103" s="141"/>
      <c r="P103" s="141"/>
      <c r="V103" s="150"/>
    </row>
    <row r="104" spans="1:22" ht="12" customHeight="1">
      <c r="A104" s="134"/>
      <c r="B104" s="131"/>
      <c r="K104" s="138"/>
      <c r="L104" s="138"/>
      <c r="M104" s="150"/>
      <c r="N104" s="158"/>
      <c r="O104" s="160"/>
      <c r="P104" s="175"/>
      <c r="V104" s="150"/>
    </row>
    <row r="105" spans="1:22" ht="12" customHeight="1">
      <c r="A105" s="134"/>
      <c r="K105" s="138"/>
      <c r="L105" s="138"/>
      <c r="M105" s="150"/>
      <c r="N105" s="167"/>
      <c r="O105" s="167"/>
      <c r="P105" s="178"/>
      <c r="V105" s="150"/>
    </row>
    <row r="106" spans="1:22" ht="12" customHeight="1">
      <c r="A106" s="592">
        <v>9</v>
      </c>
      <c r="B106" s="605"/>
      <c r="C106" s="606"/>
      <c r="D106" s="606"/>
      <c r="E106" s="606"/>
      <c r="F106" s="606"/>
      <c r="G106" s="606"/>
      <c r="H106" s="606"/>
      <c r="I106" s="606"/>
      <c r="J106" s="607"/>
      <c r="K106" s="139"/>
      <c r="L106" s="139"/>
      <c r="M106" s="154"/>
      <c r="N106" s="131"/>
      <c r="O106" s="141"/>
      <c r="P106" s="140"/>
      <c r="V106" s="150"/>
    </row>
    <row r="107" spans="1:22" ht="12" customHeight="1">
      <c r="A107" s="592"/>
      <c r="B107" s="608"/>
      <c r="C107" s="609"/>
      <c r="D107" s="609"/>
      <c r="E107" s="609"/>
      <c r="F107" s="609"/>
      <c r="G107" s="609"/>
      <c r="H107" s="609"/>
      <c r="I107" s="609"/>
      <c r="J107" s="610"/>
      <c r="K107" s="174"/>
      <c r="N107" s="131"/>
      <c r="O107" s="131"/>
      <c r="P107" s="140"/>
      <c r="V107" s="150"/>
    </row>
    <row r="108" spans="1:22" ht="12" customHeight="1">
      <c r="A108" s="134"/>
      <c r="N108" s="131"/>
      <c r="O108" s="131"/>
      <c r="P108" s="140"/>
      <c r="V108" s="150"/>
    </row>
    <row r="109" spans="1:22" ht="12" customHeight="1">
      <c r="A109" s="134"/>
      <c r="N109" s="131"/>
      <c r="O109" s="131"/>
      <c r="P109" s="140"/>
      <c r="Q109" s="156"/>
      <c r="R109" s="156"/>
      <c r="S109" s="157"/>
      <c r="V109" s="150"/>
    </row>
    <row r="110" spans="1:22" ht="12" customHeight="1">
      <c r="A110" s="592">
        <v>10</v>
      </c>
      <c r="B110" s="605"/>
      <c r="C110" s="606"/>
      <c r="D110" s="606"/>
      <c r="E110" s="606"/>
      <c r="F110" s="606"/>
      <c r="G110" s="606"/>
      <c r="H110" s="606"/>
      <c r="I110" s="606"/>
      <c r="J110" s="607"/>
      <c r="K110" s="165"/>
      <c r="N110" s="131"/>
      <c r="O110" s="131"/>
      <c r="P110" s="140"/>
      <c r="Q110" s="131"/>
      <c r="R110" s="131"/>
      <c r="S110" s="140"/>
      <c r="V110" s="150"/>
    </row>
    <row r="111" spans="1:22" ht="12" customHeight="1">
      <c r="A111" s="592"/>
      <c r="B111" s="608"/>
      <c r="C111" s="609"/>
      <c r="D111" s="609"/>
      <c r="E111" s="609"/>
      <c r="F111" s="609"/>
      <c r="G111" s="609"/>
      <c r="H111" s="609"/>
      <c r="I111" s="609"/>
      <c r="J111" s="610"/>
      <c r="K111" s="162"/>
      <c r="L111" s="162"/>
      <c r="M111" s="163"/>
      <c r="N111" s="131"/>
      <c r="O111" s="131"/>
      <c r="P111" s="140"/>
      <c r="Q111" s="131"/>
      <c r="S111" s="140"/>
      <c r="V111" s="150"/>
    </row>
    <row r="112" spans="1:22" ht="12" customHeight="1">
      <c r="A112" s="134"/>
      <c r="B112" s="131"/>
      <c r="K112" s="138"/>
      <c r="L112" s="138"/>
      <c r="M112" s="150"/>
      <c r="N112" s="158"/>
      <c r="O112" s="158"/>
      <c r="P112" s="169"/>
      <c r="Q112" s="131"/>
      <c r="S112" s="159"/>
      <c r="V112" s="150"/>
    </row>
    <row r="113" spans="1:22" ht="12" customHeight="1">
      <c r="A113" s="134"/>
      <c r="K113" s="138"/>
      <c r="L113" s="138"/>
      <c r="M113" s="150"/>
      <c r="Q113" s="131"/>
      <c r="S113" s="159"/>
      <c r="V113" s="150"/>
    </row>
    <row r="114" spans="1:22" ht="12" customHeight="1">
      <c r="A114" s="592">
        <v>11</v>
      </c>
      <c r="B114" s="605"/>
      <c r="C114" s="606"/>
      <c r="D114" s="606"/>
      <c r="E114" s="606"/>
      <c r="F114" s="606"/>
      <c r="G114" s="606"/>
      <c r="H114" s="606"/>
      <c r="I114" s="606"/>
      <c r="J114" s="607"/>
      <c r="K114" s="139"/>
      <c r="L114" s="139"/>
      <c r="M114" s="154"/>
      <c r="Q114" s="131"/>
      <c r="R114" s="131"/>
      <c r="S114" s="140"/>
      <c r="V114" s="150"/>
    </row>
    <row r="115" spans="1:22" ht="12" customHeight="1">
      <c r="A115" s="592"/>
      <c r="B115" s="608"/>
      <c r="C115" s="609"/>
      <c r="D115" s="609"/>
      <c r="E115" s="609"/>
      <c r="F115" s="609"/>
      <c r="G115" s="609"/>
      <c r="H115" s="609"/>
      <c r="I115" s="609"/>
      <c r="J115" s="610"/>
      <c r="Q115" s="131"/>
      <c r="R115" s="131"/>
      <c r="S115" s="140"/>
      <c r="T115" s="139"/>
      <c r="U115" s="139"/>
      <c r="V115" s="154"/>
    </row>
    <row r="116" spans="1:31" ht="12" customHeight="1">
      <c r="A116" s="132"/>
      <c r="B116" s="132"/>
      <c r="C116" s="132"/>
      <c r="D116" s="132"/>
      <c r="E116" s="132"/>
      <c r="F116" s="132"/>
      <c r="G116" s="132"/>
      <c r="H116" s="132"/>
      <c r="K116" s="138"/>
      <c r="L116" s="138"/>
      <c r="M116" s="138"/>
      <c r="N116" s="131"/>
      <c r="O116" s="131"/>
      <c r="P116" s="131"/>
      <c r="Q116" s="131"/>
      <c r="R116" s="131"/>
      <c r="S116" s="140"/>
      <c r="T116" s="131"/>
      <c r="AE116" s="124"/>
    </row>
    <row r="117" spans="1:31" ht="12" customHeight="1">
      <c r="A117" s="132"/>
      <c r="B117" s="132"/>
      <c r="C117" s="132"/>
      <c r="D117" s="132"/>
      <c r="E117" s="132"/>
      <c r="F117" s="132"/>
      <c r="G117" s="132"/>
      <c r="H117" s="132"/>
      <c r="K117" s="138"/>
      <c r="L117" s="138"/>
      <c r="M117" s="138"/>
      <c r="N117" s="132"/>
      <c r="O117" s="132"/>
      <c r="P117" s="131"/>
      <c r="Q117" s="131"/>
      <c r="R117" s="131"/>
      <c r="S117" s="140"/>
      <c r="T117" s="131"/>
      <c r="AE117" s="124"/>
    </row>
    <row r="118" spans="1:22" ht="12" customHeight="1">
      <c r="A118" s="592">
        <v>12</v>
      </c>
      <c r="B118" s="605"/>
      <c r="C118" s="606"/>
      <c r="D118" s="606"/>
      <c r="E118" s="606"/>
      <c r="F118" s="606"/>
      <c r="G118" s="606"/>
      <c r="H118" s="606"/>
      <c r="I118" s="606"/>
      <c r="J118" s="607"/>
      <c r="N118" s="131"/>
      <c r="O118" s="131"/>
      <c r="P118" s="131"/>
      <c r="Q118" s="131"/>
      <c r="R118" s="131"/>
      <c r="S118" s="140"/>
      <c r="U118" s="183" t="s">
        <v>10</v>
      </c>
      <c r="V118" s="183" t="str">
        <f>VLOOKUP(U118,'リーグ戦表'!AH:AI,2,0)</f>
        <v>田上闘球FUTURES</v>
      </c>
    </row>
    <row r="119" spans="1:22" ht="12" customHeight="1">
      <c r="A119" s="592"/>
      <c r="B119" s="608"/>
      <c r="C119" s="609"/>
      <c r="D119" s="609"/>
      <c r="E119" s="609"/>
      <c r="F119" s="609"/>
      <c r="G119" s="609"/>
      <c r="H119" s="609"/>
      <c r="I119" s="609"/>
      <c r="J119" s="610"/>
      <c r="K119" s="162"/>
      <c r="L119" s="162"/>
      <c r="M119" s="163"/>
      <c r="N119" s="141"/>
      <c r="O119" s="141"/>
      <c r="P119" s="141"/>
      <c r="Q119" s="145"/>
      <c r="R119" s="145"/>
      <c r="S119" s="179"/>
      <c r="U119" s="183" t="s">
        <v>22</v>
      </c>
      <c r="V119" s="183" t="str">
        <f>VLOOKUP(U119,'リーグ戦表'!AH:AI,2,0)</f>
        <v>寺井九谷クラブ</v>
      </c>
    </row>
    <row r="120" spans="1:22" ht="12" customHeight="1">
      <c r="A120" s="134"/>
      <c r="B120" s="131"/>
      <c r="K120" s="138"/>
      <c r="L120" s="138"/>
      <c r="M120" s="150"/>
      <c r="N120" s="158"/>
      <c r="O120" s="160"/>
      <c r="P120" s="175"/>
      <c r="Q120" s="145"/>
      <c r="R120" s="145"/>
      <c r="S120" s="130"/>
      <c r="U120" s="183" t="s">
        <v>11</v>
      </c>
      <c r="V120" s="183" t="str">
        <f>VLOOKUP(U120,'リーグ戦表'!AH:AI,2,0)</f>
        <v>松任の大魔陣Jr</v>
      </c>
    </row>
    <row r="121" spans="1:22" ht="12" customHeight="1">
      <c r="A121" s="134"/>
      <c r="K121" s="138"/>
      <c r="L121" s="138"/>
      <c r="M121" s="150"/>
      <c r="N121" s="167"/>
      <c r="O121" s="167"/>
      <c r="P121" s="178"/>
      <c r="Q121" s="145"/>
      <c r="R121" s="145"/>
      <c r="S121" s="130"/>
      <c r="U121" s="183" t="s">
        <v>23</v>
      </c>
      <c r="V121" s="183" t="str">
        <f>VLOOKUP(U121,'リーグ戦表'!AH:AI,2,0)</f>
        <v>奥能登クラブジュニア</v>
      </c>
    </row>
    <row r="122" spans="1:22" ht="12" customHeight="1">
      <c r="A122" s="592">
        <v>13</v>
      </c>
      <c r="B122" s="605"/>
      <c r="C122" s="606"/>
      <c r="D122" s="606"/>
      <c r="E122" s="606"/>
      <c r="F122" s="606"/>
      <c r="G122" s="606"/>
      <c r="H122" s="606"/>
      <c r="I122" s="606"/>
      <c r="J122" s="607"/>
      <c r="K122" s="139"/>
      <c r="L122" s="139"/>
      <c r="M122" s="154"/>
      <c r="N122" s="131"/>
      <c r="O122" s="141"/>
      <c r="P122" s="140"/>
      <c r="Q122" s="131"/>
      <c r="R122" s="131"/>
      <c r="S122" s="140"/>
      <c r="U122" s="183" t="s">
        <v>42</v>
      </c>
      <c r="V122" s="183" t="str">
        <f>VLOOKUP(U122,'リーグ戦表'!AH:AI,2,0)</f>
        <v>ドッジの王子様</v>
      </c>
    </row>
    <row r="123" spans="1:22" ht="12" customHeight="1">
      <c r="A123" s="592"/>
      <c r="B123" s="608"/>
      <c r="C123" s="609"/>
      <c r="D123" s="609"/>
      <c r="E123" s="609"/>
      <c r="F123" s="609"/>
      <c r="G123" s="609"/>
      <c r="H123" s="609"/>
      <c r="I123" s="609"/>
      <c r="J123" s="610"/>
      <c r="K123" s="174"/>
      <c r="N123" s="131"/>
      <c r="O123" s="131"/>
      <c r="P123" s="140"/>
      <c r="Q123" s="172"/>
      <c r="R123" s="172"/>
      <c r="S123" s="180"/>
      <c r="U123" s="183" t="s">
        <v>43</v>
      </c>
      <c r="V123" s="183" t="str">
        <f>VLOOKUP(U123,'リーグ戦表'!AH:AI,2,0)</f>
        <v>鵜川ミラクルフェニックスＪｒ</v>
      </c>
    </row>
    <row r="124" spans="1:19" ht="12" customHeight="1">
      <c r="A124" s="134"/>
      <c r="N124" s="131"/>
      <c r="O124" s="131"/>
      <c r="P124" s="140"/>
      <c r="Q124" s="160"/>
      <c r="R124" s="160"/>
      <c r="S124" s="181"/>
    </row>
    <row r="125" spans="1:16" ht="12" customHeight="1">
      <c r="A125" s="134"/>
      <c r="N125" s="131"/>
      <c r="O125" s="131"/>
      <c r="P125" s="140"/>
    </row>
    <row r="126" spans="1:16" ht="12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38"/>
      <c r="L126" s="138"/>
      <c r="M126" s="138"/>
      <c r="N126" s="131"/>
      <c r="O126" s="131"/>
      <c r="P126" s="140"/>
    </row>
    <row r="127" spans="1:16" ht="12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38"/>
      <c r="L127" s="138"/>
      <c r="M127" s="138"/>
      <c r="N127" s="131"/>
      <c r="O127" s="131"/>
      <c r="P127" s="140"/>
    </row>
    <row r="128" spans="1:16" ht="12" customHeight="1">
      <c r="A128" s="611">
        <v>14</v>
      </c>
      <c r="B128" s="605"/>
      <c r="C128" s="606"/>
      <c r="D128" s="606"/>
      <c r="E128" s="606"/>
      <c r="F128" s="606"/>
      <c r="G128" s="606"/>
      <c r="H128" s="606"/>
      <c r="I128" s="606"/>
      <c r="J128" s="607"/>
      <c r="K128" s="166"/>
      <c r="L128" s="139"/>
      <c r="M128" s="139"/>
      <c r="N128" s="158"/>
      <c r="O128" s="158"/>
      <c r="P128" s="169"/>
    </row>
    <row r="129" spans="1:13" ht="12" customHeight="1">
      <c r="A129" s="611"/>
      <c r="B129" s="608"/>
      <c r="C129" s="609"/>
      <c r="D129" s="609"/>
      <c r="E129" s="609"/>
      <c r="F129" s="609"/>
      <c r="G129" s="609"/>
      <c r="H129" s="609"/>
      <c r="I129" s="609"/>
      <c r="J129" s="610"/>
      <c r="K129" s="138"/>
      <c r="L129" s="138"/>
      <c r="M129" s="138"/>
    </row>
    <row r="130" spans="1:13" ht="12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38"/>
      <c r="L130" s="138"/>
      <c r="M130" s="138"/>
    </row>
    <row r="131" spans="1:13" ht="12" customHeight="1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38"/>
      <c r="L131" s="138"/>
      <c r="M131" s="138"/>
    </row>
    <row r="138" spans="1:18" ht="12" customHeight="1">
      <c r="A138" s="141"/>
      <c r="B138" s="170" t="s">
        <v>46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31"/>
      <c r="M138" s="131"/>
      <c r="N138" s="133"/>
      <c r="O138" s="133"/>
      <c r="P138" s="133"/>
      <c r="Q138" s="131"/>
      <c r="R138" s="131"/>
    </row>
    <row r="139" spans="1:18" ht="12" customHeight="1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31"/>
      <c r="L139" s="131"/>
      <c r="M139" s="131"/>
      <c r="N139" s="131"/>
      <c r="O139" s="131"/>
      <c r="P139" s="131"/>
      <c r="Q139" s="131"/>
      <c r="R139" s="131"/>
    </row>
    <row r="140" spans="1:18" ht="12" customHeight="1">
      <c r="A140" s="611">
        <v>1</v>
      </c>
      <c r="B140" s="605"/>
      <c r="C140" s="606"/>
      <c r="D140" s="606"/>
      <c r="E140" s="606"/>
      <c r="F140" s="606"/>
      <c r="G140" s="606"/>
      <c r="H140" s="606"/>
      <c r="I140" s="606"/>
      <c r="J140" s="607"/>
      <c r="K140" s="131"/>
      <c r="L140" s="131"/>
      <c r="M140" s="131"/>
      <c r="N140" s="131"/>
      <c r="O140" s="131"/>
      <c r="P140" s="131"/>
      <c r="Q140" s="131"/>
      <c r="R140" s="131"/>
    </row>
    <row r="141" spans="1:22" ht="12" customHeight="1">
      <c r="A141" s="611"/>
      <c r="B141" s="608"/>
      <c r="C141" s="609"/>
      <c r="D141" s="609"/>
      <c r="E141" s="609"/>
      <c r="F141" s="609"/>
      <c r="G141" s="609"/>
      <c r="H141" s="609"/>
      <c r="I141" s="609"/>
      <c r="J141" s="610"/>
      <c r="K141" s="155"/>
      <c r="L141" s="156"/>
      <c r="M141" s="156"/>
      <c r="N141" s="167"/>
      <c r="O141" s="167"/>
      <c r="P141" s="178"/>
      <c r="Q141" s="131"/>
      <c r="R141" s="131"/>
      <c r="U141" s="183" t="s">
        <v>41</v>
      </c>
      <c r="V141" s="183" t="str">
        <f>VLOOKUP(U141,'リーグ戦表'!AH:AI,2,0)</f>
        <v>針原パイレーツ</v>
      </c>
    </row>
    <row r="142" spans="1:24" ht="12" customHeight="1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32"/>
      <c r="L142" s="132"/>
      <c r="M142" s="132"/>
      <c r="N142" s="131"/>
      <c r="O142" s="141"/>
      <c r="P142" s="140"/>
      <c r="Q142" s="131"/>
      <c r="R142" s="131"/>
      <c r="S142" s="144"/>
      <c r="T142" s="144"/>
      <c r="U142" s="183" t="s">
        <v>38</v>
      </c>
      <c r="V142" s="183" t="str">
        <f>VLOOKUP(U142,'リーグ戦表'!AH:AI,2,0)</f>
        <v>寺井クラブ</v>
      </c>
      <c r="X142" s="145"/>
    </row>
    <row r="143" spans="1:22" ht="12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32"/>
      <c r="L143" s="132"/>
      <c r="M143" s="132"/>
      <c r="N143" s="131"/>
      <c r="O143" s="131"/>
      <c r="P143" s="140"/>
      <c r="Q143" s="131"/>
      <c r="R143" s="131"/>
      <c r="S143" s="131"/>
      <c r="T143" s="131"/>
      <c r="U143" s="183" t="s">
        <v>5</v>
      </c>
      <c r="V143" s="183" t="str">
        <f>VLOOKUP(U143,'リーグ戦表'!AH:AI,2,0)</f>
        <v>小木クラブ</v>
      </c>
    </row>
    <row r="144" spans="1:22" ht="12" customHeight="1">
      <c r="A144" s="132"/>
      <c r="B144" s="132"/>
      <c r="C144" s="132"/>
      <c r="D144" s="132"/>
      <c r="E144" s="132"/>
      <c r="F144" s="132"/>
      <c r="G144" s="132"/>
      <c r="H144" s="132"/>
      <c r="K144" s="138"/>
      <c r="L144" s="138"/>
      <c r="M144" s="138"/>
      <c r="N144" s="131"/>
      <c r="O144" s="131"/>
      <c r="P144" s="140"/>
      <c r="Q144" s="131"/>
      <c r="R144" s="131"/>
      <c r="S144" s="131"/>
      <c r="T144" s="131"/>
      <c r="U144" s="183" t="s">
        <v>6</v>
      </c>
      <c r="V144" s="183" t="str">
        <f>VLOOKUP(U144,'リーグ戦表'!AH:AI,2,0)</f>
        <v>NISHIファイヤースターズ</v>
      </c>
    </row>
    <row r="145" spans="1:22" ht="12" customHeight="1">
      <c r="A145" s="132"/>
      <c r="B145" s="131"/>
      <c r="C145" s="131"/>
      <c r="D145" s="131"/>
      <c r="E145" s="132"/>
      <c r="F145" s="131"/>
      <c r="G145" s="131"/>
      <c r="H145" s="131"/>
      <c r="K145" s="138"/>
      <c r="L145" s="138"/>
      <c r="M145" s="138"/>
      <c r="N145" s="131"/>
      <c r="O145" s="131"/>
      <c r="P145" s="140"/>
      <c r="Q145" s="156"/>
      <c r="R145" s="156"/>
      <c r="S145" s="157"/>
      <c r="T145" s="131"/>
      <c r="U145" s="183" t="s">
        <v>7</v>
      </c>
      <c r="V145" s="183" t="str">
        <f>VLOOKUP(U145,'リーグ戦表'!AH:AI,2,0)</f>
        <v>山中SPARS</v>
      </c>
    </row>
    <row r="146" spans="1:22" ht="12" customHeight="1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32"/>
      <c r="L146" s="132"/>
      <c r="M146" s="132"/>
      <c r="N146" s="131"/>
      <c r="O146" s="131"/>
      <c r="P146" s="140"/>
      <c r="Q146" s="131"/>
      <c r="R146" s="131"/>
      <c r="S146" s="140"/>
      <c r="T146" s="131"/>
      <c r="U146" s="183" t="s">
        <v>8</v>
      </c>
      <c r="V146" s="183" t="str">
        <f>VLOOKUP(U146,'リーグ戦表'!AH:AI,2,0)</f>
        <v>松任の大魔陣</v>
      </c>
    </row>
    <row r="147" spans="1:22" ht="12" customHeight="1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32"/>
      <c r="L147" s="132"/>
      <c r="M147" s="132"/>
      <c r="N147" s="131"/>
      <c r="O147" s="131"/>
      <c r="P147" s="140"/>
      <c r="Q147" s="131"/>
      <c r="S147" s="140"/>
      <c r="T147" s="131"/>
      <c r="U147" s="183" t="s">
        <v>21</v>
      </c>
      <c r="V147" s="183" t="str">
        <f>VLOOKUP(U147,'リーグ戦表'!AH:AI,2,0)</f>
        <v>千坂ドッジファイヤーズ</v>
      </c>
    </row>
    <row r="148" spans="1:30" ht="12" customHeight="1">
      <c r="A148" s="611">
        <v>2</v>
      </c>
      <c r="B148" s="605"/>
      <c r="C148" s="606"/>
      <c r="D148" s="606"/>
      <c r="E148" s="606"/>
      <c r="F148" s="606"/>
      <c r="G148" s="606"/>
      <c r="H148" s="606"/>
      <c r="I148" s="606"/>
      <c r="J148" s="607"/>
      <c r="K148" s="166"/>
      <c r="L148" s="139"/>
      <c r="M148" s="139"/>
      <c r="N148" s="158"/>
      <c r="O148" s="158"/>
      <c r="P148" s="169"/>
      <c r="Q148" s="131"/>
      <c r="S148" s="159"/>
      <c r="T148" s="141"/>
      <c r="U148" s="183" t="s">
        <v>9</v>
      </c>
      <c r="V148" s="183" t="str">
        <f>VLOOKUP(U148,'リーグ戦表'!AH:AI,2,0)</f>
        <v>鞍月アタッカーズ</v>
      </c>
      <c r="W148" s="141"/>
      <c r="X148" s="141"/>
      <c r="Z148" s="145"/>
      <c r="AA148" s="145"/>
      <c r="AB148" s="132"/>
      <c r="AC148" s="132"/>
      <c r="AD148" s="125"/>
    </row>
    <row r="149" spans="1:30" ht="12" customHeight="1">
      <c r="A149" s="611"/>
      <c r="B149" s="608"/>
      <c r="C149" s="609"/>
      <c r="D149" s="609"/>
      <c r="E149" s="609"/>
      <c r="F149" s="609"/>
      <c r="G149" s="609"/>
      <c r="H149" s="609"/>
      <c r="I149" s="609"/>
      <c r="J149" s="610"/>
      <c r="K149" s="138"/>
      <c r="L149" s="138"/>
      <c r="M149" s="138"/>
      <c r="N149" s="131"/>
      <c r="O149" s="156"/>
      <c r="P149" s="156"/>
      <c r="Q149" s="131"/>
      <c r="S149" s="159"/>
      <c r="T149" s="141"/>
      <c r="X149" s="141"/>
      <c r="Z149" s="145"/>
      <c r="AA149" s="145"/>
      <c r="AB149" s="132"/>
      <c r="AC149" s="132"/>
      <c r="AD149" s="125"/>
    </row>
    <row r="150" spans="1:20" ht="12" customHeight="1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32"/>
      <c r="L150" s="132"/>
      <c r="M150" s="132"/>
      <c r="N150" s="131"/>
      <c r="O150" s="131"/>
      <c r="P150" s="131"/>
      <c r="Q150" s="131"/>
      <c r="R150" s="131"/>
      <c r="S150" s="140"/>
      <c r="T150" s="131"/>
    </row>
    <row r="151" spans="1:20" ht="12" customHeight="1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32"/>
      <c r="M151" s="132"/>
      <c r="N151" s="131"/>
      <c r="O151" s="131"/>
      <c r="P151" s="131"/>
      <c r="Q151" s="131"/>
      <c r="R151" s="131"/>
      <c r="S151" s="140"/>
      <c r="T151" s="131"/>
    </row>
    <row r="152" spans="1:22" ht="12" customHeight="1">
      <c r="A152" s="132"/>
      <c r="B152" s="131"/>
      <c r="C152" s="132"/>
      <c r="D152" s="132"/>
      <c r="E152" s="132"/>
      <c r="F152" s="145"/>
      <c r="G152" s="132"/>
      <c r="I152" s="145"/>
      <c r="K152" s="138"/>
      <c r="L152" s="138"/>
      <c r="M152" s="138"/>
      <c r="N152" s="131"/>
      <c r="O152" s="131"/>
      <c r="P152" s="131"/>
      <c r="Q152" s="131"/>
      <c r="R152" s="131"/>
      <c r="S152" s="140"/>
      <c r="T152" s="156"/>
      <c r="U152" s="162"/>
      <c r="V152" s="163"/>
    </row>
    <row r="153" spans="1:22" ht="12" customHeight="1">
      <c r="A153" s="132"/>
      <c r="B153" s="131"/>
      <c r="C153" s="131"/>
      <c r="D153" s="131"/>
      <c r="E153" s="132"/>
      <c r="F153" s="131"/>
      <c r="G153" s="131"/>
      <c r="H153" s="131"/>
      <c r="K153" s="138"/>
      <c r="L153" s="138"/>
      <c r="M153" s="138"/>
      <c r="N153" s="132"/>
      <c r="O153" s="132"/>
      <c r="P153" s="131"/>
      <c r="Q153" s="131"/>
      <c r="R153" s="131"/>
      <c r="S153" s="140"/>
      <c r="T153" s="131"/>
      <c r="V153" s="150"/>
    </row>
    <row r="154" spans="1:22" ht="12" customHeight="1">
      <c r="A154" s="592">
        <v>3</v>
      </c>
      <c r="B154" s="605"/>
      <c r="C154" s="606"/>
      <c r="D154" s="606"/>
      <c r="E154" s="606"/>
      <c r="F154" s="606"/>
      <c r="G154" s="606"/>
      <c r="H154" s="606"/>
      <c r="I154" s="606"/>
      <c r="J154" s="607"/>
      <c r="K154" s="132"/>
      <c r="L154" s="132"/>
      <c r="M154" s="132"/>
      <c r="N154" s="131"/>
      <c r="O154" s="131"/>
      <c r="P154" s="131"/>
      <c r="Q154" s="131"/>
      <c r="R154" s="131"/>
      <c r="S154" s="140"/>
      <c r="T154" s="131"/>
      <c r="V154" s="150"/>
    </row>
    <row r="155" spans="1:27" ht="12" customHeight="1">
      <c r="A155" s="592"/>
      <c r="B155" s="608"/>
      <c r="C155" s="609"/>
      <c r="D155" s="609"/>
      <c r="E155" s="609"/>
      <c r="F155" s="609"/>
      <c r="G155" s="609"/>
      <c r="H155" s="609"/>
      <c r="I155" s="609"/>
      <c r="J155" s="610"/>
      <c r="K155" s="147"/>
      <c r="L155" s="147"/>
      <c r="M155" s="148"/>
      <c r="N155" s="141"/>
      <c r="O155" s="141"/>
      <c r="P155" s="141"/>
      <c r="Q155" s="145"/>
      <c r="R155" s="145"/>
      <c r="S155" s="179"/>
      <c r="V155" s="150"/>
      <c r="AA155" s="144"/>
    </row>
    <row r="156" spans="1:31" ht="12" customHeight="1">
      <c r="A156" s="132"/>
      <c r="B156" s="132"/>
      <c r="C156" s="132"/>
      <c r="D156" s="132"/>
      <c r="E156" s="132"/>
      <c r="F156" s="132"/>
      <c r="G156" s="132"/>
      <c r="H156" s="132"/>
      <c r="K156" s="138"/>
      <c r="L156" s="138"/>
      <c r="M156" s="150"/>
      <c r="N156" s="158"/>
      <c r="O156" s="160"/>
      <c r="P156" s="175"/>
      <c r="Q156" s="145"/>
      <c r="R156" s="145"/>
      <c r="S156" s="130"/>
      <c r="T156" s="132"/>
      <c r="U156" s="132"/>
      <c r="V156" s="130"/>
      <c r="W156" s="132"/>
      <c r="X156" s="132"/>
      <c r="Z156" s="144"/>
      <c r="AA156" s="144"/>
      <c r="AB156" s="164"/>
      <c r="AC156" s="164"/>
      <c r="AD156" s="126"/>
      <c r="AE156" s="124"/>
    </row>
    <row r="157" spans="1:31" ht="12" customHeight="1">
      <c r="A157" s="132"/>
      <c r="B157" s="133"/>
      <c r="C157" s="133"/>
      <c r="D157" s="133"/>
      <c r="E157" s="131"/>
      <c r="F157" s="131"/>
      <c r="G157" s="131"/>
      <c r="H157" s="131"/>
      <c r="K157" s="138"/>
      <c r="L157" s="138"/>
      <c r="M157" s="150"/>
      <c r="N157" s="167"/>
      <c r="O157" s="167"/>
      <c r="P157" s="178"/>
      <c r="Q157" s="145"/>
      <c r="R157" s="145"/>
      <c r="S157" s="130"/>
      <c r="T157" s="132"/>
      <c r="U157" s="132"/>
      <c r="V157" s="130"/>
      <c r="W157" s="132"/>
      <c r="X157" s="132"/>
      <c r="Z157" s="144"/>
      <c r="AA157" s="144"/>
      <c r="AB157" s="164"/>
      <c r="AC157" s="164"/>
      <c r="AD157" s="126"/>
      <c r="AE157" s="124"/>
    </row>
    <row r="158" spans="1:31" ht="12" customHeight="1">
      <c r="A158" s="592">
        <v>4</v>
      </c>
      <c r="B158" s="605"/>
      <c r="C158" s="606"/>
      <c r="D158" s="606"/>
      <c r="E158" s="606"/>
      <c r="F158" s="606"/>
      <c r="G158" s="606"/>
      <c r="H158" s="606"/>
      <c r="I158" s="606"/>
      <c r="J158" s="607"/>
      <c r="K158" s="142"/>
      <c r="L158" s="142"/>
      <c r="M158" s="143"/>
      <c r="N158" s="131"/>
      <c r="O158" s="141"/>
      <c r="P158" s="140"/>
      <c r="Q158" s="131"/>
      <c r="R158" s="131"/>
      <c r="S158" s="140"/>
      <c r="U158" s="152"/>
      <c r="V158" s="130"/>
      <c r="W158" s="132"/>
      <c r="X158" s="132"/>
      <c r="Y158" s="182"/>
      <c r="AB158" s="164"/>
      <c r="AC158" s="164"/>
      <c r="AE158" s="124"/>
    </row>
    <row r="159" spans="1:31" ht="12" customHeight="1">
      <c r="A159" s="592"/>
      <c r="B159" s="608"/>
      <c r="C159" s="609"/>
      <c r="D159" s="609"/>
      <c r="E159" s="609"/>
      <c r="F159" s="609"/>
      <c r="G159" s="609"/>
      <c r="H159" s="609"/>
      <c r="I159" s="609"/>
      <c r="J159" s="610"/>
      <c r="K159" s="173"/>
      <c r="L159" s="132"/>
      <c r="M159" s="132"/>
      <c r="N159" s="131"/>
      <c r="O159" s="131"/>
      <c r="P159" s="140"/>
      <c r="Q159" s="172"/>
      <c r="R159" s="172"/>
      <c r="S159" s="180"/>
      <c r="T159" s="153"/>
      <c r="U159" s="153"/>
      <c r="V159" s="130"/>
      <c r="W159" s="132"/>
      <c r="X159" s="132"/>
      <c r="Y159" s="182"/>
      <c r="AB159" s="164"/>
      <c r="AC159" s="164"/>
      <c r="AE159" s="124"/>
    </row>
    <row r="160" spans="1:31" ht="12" customHeight="1">
      <c r="A160" s="132"/>
      <c r="B160" s="131"/>
      <c r="C160" s="132"/>
      <c r="D160" s="132"/>
      <c r="E160" s="132"/>
      <c r="F160" s="132"/>
      <c r="G160" s="132"/>
      <c r="H160" s="145"/>
      <c r="K160" s="138"/>
      <c r="L160" s="138"/>
      <c r="M160" s="138"/>
      <c r="N160" s="131"/>
      <c r="O160" s="131"/>
      <c r="P160" s="140"/>
      <c r="Q160" s="160"/>
      <c r="R160" s="160"/>
      <c r="S160" s="181"/>
      <c r="T160" s="141"/>
      <c r="U160" s="141"/>
      <c r="V160" s="130"/>
      <c r="W160" s="132"/>
      <c r="X160" s="132"/>
      <c r="Y160" s="182"/>
      <c r="AB160" s="164"/>
      <c r="AC160" s="164"/>
      <c r="AE160" s="124"/>
    </row>
    <row r="161" spans="1:31" ht="12" customHeight="1">
      <c r="A161" s="133"/>
      <c r="B161" s="133"/>
      <c r="C161" s="133"/>
      <c r="D161" s="133"/>
      <c r="E161" s="133"/>
      <c r="F161" s="133"/>
      <c r="G161" s="133"/>
      <c r="H161" s="133"/>
      <c r="I161" s="133"/>
      <c r="J161" s="133"/>
      <c r="K161" s="131"/>
      <c r="L161" s="131"/>
      <c r="M161" s="131"/>
      <c r="N161" s="131"/>
      <c r="O161" s="131"/>
      <c r="P161" s="140"/>
      <c r="Q161" s="141"/>
      <c r="R161" s="141"/>
      <c r="S161" s="141"/>
      <c r="T161" s="141"/>
      <c r="U161" s="141"/>
      <c r="V161" s="150"/>
      <c r="W161" s="149"/>
      <c r="X161" s="149"/>
      <c r="Y161" s="182"/>
      <c r="AB161" s="164"/>
      <c r="AC161" s="164"/>
      <c r="AE161" s="124"/>
    </row>
    <row r="162" spans="1:31" ht="12" customHeight="1">
      <c r="A162" s="592">
        <v>5</v>
      </c>
      <c r="B162" s="605"/>
      <c r="C162" s="606"/>
      <c r="D162" s="606"/>
      <c r="E162" s="606"/>
      <c r="F162" s="606"/>
      <c r="G162" s="606"/>
      <c r="H162" s="606"/>
      <c r="I162" s="606"/>
      <c r="J162" s="607"/>
      <c r="K162" s="131"/>
      <c r="L162" s="131"/>
      <c r="M162" s="131"/>
      <c r="N162" s="131"/>
      <c r="O162" s="131"/>
      <c r="P162" s="140"/>
      <c r="Q162" s="131"/>
      <c r="R162" s="131"/>
      <c r="S162" s="144"/>
      <c r="T162" s="153"/>
      <c r="U162" s="153"/>
      <c r="V162" s="150"/>
      <c r="W162" s="145"/>
      <c r="X162" s="145"/>
      <c r="Y162" s="182"/>
      <c r="AB162" s="164"/>
      <c r="AC162" s="164"/>
      <c r="AE162" s="124"/>
    </row>
    <row r="163" spans="1:31" ht="12" customHeight="1">
      <c r="A163" s="592"/>
      <c r="B163" s="608"/>
      <c r="C163" s="609"/>
      <c r="D163" s="609"/>
      <c r="E163" s="609"/>
      <c r="F163" s="609"/>
      <c r="G163" s="609"/>
      <c r="H163" s="609"/>
      <c r="I163" s="609"/>
      <c r="J163" s="610"/>
      <c r="K163" s="156"/>
      <c r="L163" s="156"/>
      <c r="M163" s="157"/>
      <c r="N163" s="131"/>
      <c r="O163" s="131"/>
      <c r="P163" s="140"/>
      <c r="Q163" s="131"/>
      <c r="R163" s="131"/>
      <c r="T163" s="153"/>
      <c r="U163" s="153"/>
      <c r="V163" s="150"/>
      <c r="Y163" s="182"/>
      <c r="AB163" s="164"/>
      <c r="AC163" s="164"/>
      <c r="AE163" s="124"/>
    </row>
    <row r="164" spans="1:31" ht="12" customHeight="1">
      <c r="A164" s="131"/>
      <c r="B164" s="131"/>
      <c r="C164" s="131"/>
      <c r="D164" s="131"/>
      <c r="E164" s="133"/>
      <c r="F164" s="133"/>
      <c r="G164" s="133"/>
      <c r="H164" s="133"/>
      <c r="I164" s="133"/>
      <c r="J164" s="133"/>
      <c r="K164" s="131"/>
      <c r="L164" s="131"/>
      <c r="M164" s="140"/>
      <c r="N164" s="158"/>
      <c r="O164" s="158"/>
      <c r="P164" s="169"/>
      <c r="Q164" s="141"/>
      <c r="R164" s="131"/>
      <c r="T164" s="149"/>
      <c r="U164" s="144"/>
      <c r="V164" s="168"/>
      <c r="W164" s="144"/>
      <c r="X164" s="144"/>
      <c r="AB164" s="164"/>
      <c r="AC164" s="164"/>
      <c r="AE164" s="124"/>
    </row>
    <row r="165" spans="1:31" ht="12" customHeight="1">
      <c r="A165" s="132"/>
      <c r="B165" s="132"/>
      <c r="C165" s="132"/>
      <c r="D165" s="132"/>
      <c r="E165" s="132"/>
      <c r="F165" s="132"/>
      <c r="G165" s="132"/>
      <c r="H165" s="132"/>
      <c r="K165" s="138"/>
      <c r="L165" s="138"/>
      <c r="M165" s="150"/>
      <c r="N165" s="156"/>
      <c r="O165" s="156"/>
      <c r="P165" s="156"/>
      <c r="Q165" s="131"/>
      <c r="R165" s="131"/>
      <c r="S165" s="131"/>
      <c r="T165" s="144"/>
      <c r="U165" s="144"/>
      <c r="V165" s="168"/>
      <c r="W165" s="144"/>
      <c r="X165" s="144"/>
      <c r="AB165" s="164"/>
      <c r="AC165" s="164"/>
      <c r="AE165" s="124"/>
    </row>
    <row r="166" spans="1:31" ht="12" customHeight="1">
      <c r="A166" s="592">
        <v>6</v>
      </c>
      <c r="B166" s="605"/>
      <c r="C166" s="606"/>
      <c r="D166" s="606"/>
      <c r="E166" s="606"/>
      <c r="F166" s="606"/>
      <c r="G166" s="606"/>
      <c r="H166" s="606"/>
      <c r="I166" s="606"/>
      <c r="J166" s="607"/>
      <c r="K166" s="142"/>
      <c r="L166" s="142"/>
      <c r="M166" s="143"/>
      <c r="N166" s="131"/>
      <c r="O166" s="131"/>
      <c r="P166" s="131"/>
      <c r="Q166" s="131"/>
      <c r="R166" s="131"/>
      <c r="S166" s="131"/>
      <c r="T166" s="131"/>
      <c r="V166" s="150"/>
      <c r="AB166" s="164"/>
      <c r="AC166" s="164"/>
      <c r="AE166" s="124"/>
    </row>
    <row r="167" spans="1:31" ht="12" customHeight="1">
      <c r="A167" s="592"/>
      <c r="B167" s="608"/>
      <c r="C167" s="609"/>
      <c r="D167" s="609"/>
      <c r="E167" s="609"/>
      <c r="F167" s="609"/>
      <c r="G167" s="609"/>
      <c r="H167" s="609"/>
      <c r="I167" s="609"/>
      <c r="J167" s="610"/>
      <c r="K167" s="132"/>
      <c r="L167" s="132"/>
      <c r="M167" s="132"/>
      <c r="N167" s="131"/>
      <c r="O167" s="131"/>
      <c r="P167" s="131"/>
      <c r="Q167" s="131"/>
      <c r="R167" s="131"/>
      <c r="S167" s="131"/>
      <c r="T167" s="131"/>
      <c r="V167" s="150"/>
      <c r="Y167" s="138" t="s">
        <v>37</v>
      </c>
      <c r="AB167" s="164"/>
      <c r="AC167" s="164"/>
      <c r="AE167" s="124"/>
    </row>
    <row r="168" spans="1:31" ht="12" customHeight="1">
      <c r="A168" s="132"/>
      <c r="B168" s="132"/>
      <c r="C168" s="132"/>
      <c r="D168" s="132"/>
      <c r="E168" s="132"/>
      <c r="F168" s="132"/>
      <c r="G168" s="132"/>
      <c r="H168" s="132"/>
      <c r="K168" s="138"/>
      <c r="L168" s="138"/>
      <c r="M168" s="138"/>
      <c r="N168" s="131"/>
      <c r="O168" s="131"/>
      <c r="P168" s="131"/>
      <c r="Q168" s="131"/>
      <c r="R168" s="131"/>
      <c r="S168" s="131"/>
      <c r="T168" s="131"/>
      <c r="V168" s="150"/>
      <c r="AE168" s="124"/>
    </row>
    <row r="169" spans="1:31" ht="12" customHeight="1">
      <c r="A169" s="132"/>
      <c r="B169" s="132"/>
      <c r="C169" s="132"/>
      <c r="D169" s="132"/>
      <c r="E169" s="132"/>
      <c r="F169" s="132"/>
      <c r="G169" s="132"/>
      <c r="H169" s="132"/>
      <c r="K169" s="138"/>
      <c r="L169" s="138"/>
      <c r="M169" s="138"/>
      <c r="N169" s="132"/>
      <c r="O169" s="132"/>
      <c r="P169" s="131"/>
      <c r="Q169" s="131"/>
      <c r="R169" s="131"/>
      <c r="S169" s="131"/>
      <c r="T169" s="131"/>
      <c r="V169" s="150"/>
      <c r="W169" s="166"/>
      <c r="X169" s="139"/>
      <c r="AE169" s="124"/>
    </row>
    <row r="170" spans="1:22" ht="12" customHeight="1">
      <c r="A170" s="592">
        <v>7</v>
      </c>
      <c r="B170" s="605"/>
      <c r="C170" s="606"/>
      <c r="D170" s="606"/>
      <c r="E170" s="606"/>
      <c r="F170" s="606"/>
      <c r="G170" s="606"/>
      <c r="H170" s="606"/>
      <c r="I170" s="606"/>
      <c r="J170" s="607"/>
      <c r="N170" s="131"/>
      <c r="O170" s="131"/>
      <c r="P170" s="131"/>
      <c r="V170" s="150"/>
    </row>
    <row r="171" spans="1:22" ht="12" customHeight="1">
      <c r="A171" s="592"/>
      <c r="B171" s="608"/>
      <c r="C171" s="609"/>
      <c r="D171" s="609"/>
      <c r="E171" s="609"/>
      <c r="F171" s="609"/>
      <c r="G171" s="609"/>
      <c r="H171" s="609"/>
      <c r="I171" s="609"/>
      <c r="J171" s="610"/>
      <c r="K171" s="162"/>
      <c r="L171" s="162"/>
      <c r="M171" s="163"/>
      <c r="N171" s="141"/>
      <c r="O171" s="141"/>
      <c r="P171" s="141"/>
      <c r="V171" s="150"/>
    </row>
    <row r="172" spans="1:22" ht="12" customHeight="1">
      <c r="A172" s="134"/>
      <c r="B172" s="131"/>
      <c r="K172" s="138"/>
      <c r="L172" s="138"/>
      <c r="M172" s="150"/>
      <c r="N172" s="158"/>
      <c r="O172" s="160"/>
      <c r="P172" s="175"/>
      <c r="V172" s="150"/>
    </row>
    <row r="173" spans="1:22" ht="12" customHeight="1">
      <c r="A173" s="134"/>
      <c r="K173" s="138"/>
      <c r="L173" s="138"/>
      <c r="M173" s="150"/>
      <c r="N173" s="167"/>
      <c r="O173" s="167"/>
      <c r="P173" s="178"/>
      <c r="V173" s="150"/>
    </row>
    <row r="174" spans="1:22" ht="12" customHeight="1">
      <c r="A174" s="592">
        <v>8</v>
      </c>
      <c r="B174" s="605"/>
      <c r="C174" s="606"/>
      <c r="D174" s="606"/>
      <c r="E174" s="606"/>
      <c r="F174" s="606"/>
      <c r="G174" s="606"/>
      <c r="H174" s="606"/>
      <c r="I174" s="606"/>
      <c r="J174" s="607"/>
      <c r="K174" s="139"/>
      <c r="L174" s="139"/>
      <c r="M174" s="154"/>
      <c r="N174" s="131"/>
      <c r="O174" s="141"/>
      <c r="P174" s="140"/>
      <c r="V174" s="150"/>
    </row>
    <row r="175" spans="1:22" ht="12" customHeight="1">
      <c r="A175" s="592"/>
      <c r="B175" s="608"/>
      <c r="C175" s="609"/>
      <c r="D175" s="609"/>
      <c r="E175" s="609"/>
      <c r="F175" s="609"/>
      <c r="G175" s="609"/>
      <c r="H175" s="609"/>
      <c r="I175" s="609"/>
      <c r="J175" s="610"/>
      <c r="K175" s="174"/>
      <c r="N175" s="131"/>
      <c r="O175" s="131"/>
      <c r="P175" s="140"/>
      <c r="V175" s="150"/>
    </row>
    <row r="176" spans="1:22" ht="12" customHeight="1">
      <c r="A176" s="134"/>
      <c r="N176" s="131"/>
      <c r="O176" s="131"/>
      <c r="P176" s="140"/>
      <c r="V176" s="150"/>
    </row>
    <row r="177" spans="1:22" ht="12" customHeight="1">
      <c r="A177" s="134"/>
      <c r="N177" s="131"/>
      <c r="O177" s="131"/>
      <c r="P177" s="140"/>
      <c r="Q177" s="156"/>
      <c r="R177" s="156"/>
      <c r="S177" s="157"/>
      <c r="V177" s="150"/>
    </row>
    <row r="178" spans="1:22" ht="12" customHeight="1">
      <c r="A178" s="592">
        <v>9</v>
      </c>
      <c r="B178" s="605"/>
      <c r="C178" s="606"/>
      <c r="D178" s="606"/>
      <c r="E178" s="606"/>
      <c r="F178" s="606"/>
      <c r="G178" s="606"/>
      <c r="H178" s="606"/>
      <c r="I178" s="606"/>
      <c r="J178" s="607"/>
      <c r="K178" s="165"/>
      <c r="N178" s="131"/>
      <c r="O178" s="131"/>
      <c r="P178" s="140"/>
      <c r="Q178" s="131"/>
      <c r="R178" s="131"/>
      <c r="S178" s="140"/>
      <c r="V178" s="150"/>
    </row>
    <row r="179" spans="1:22" ht="12" customHeight="1">
      <c r="A179" s="592"/>
      <c r="B179" s="608"/>
      <c r="C179" s="609"/>
      <c r="D179" s="609"/>
      <c r="E179" s="609"/>
      <c r="F179" s="609"/>
      <c r="G179" s="609"/>
      <c r="H179" s="609"/>
      <c r="I179" s="609"/>
      <c r="J179" s="610"/>
      <c r="K179" s="162"/>
      <c r="L179" s="162"/>
      <c r="M179" s="163"/>
      <c r="N179" s="131"/>
      <c r="O179" s="131"/>
      <c r="P179" s="140"/>
      <c r="Q179" s="131"/>
      <c r="S179" s="140"/>
      <c r="V179" s="150"/>
    </row>
    <row r="180" spans="1:22" ht="12" customHeight="1">
      <c r="A180" s="134"/>
      <c r="B180" s="131"/>
      <c r="K180" s="138"/>
      <c r="L180" s="138"/>
      <c r="M180" s="150"/>
      <c r="N180" s="158"/>
      <c r="O180" s="158"/>
      <c r="P180" s="169"/>
      <c r="Q180" s="131"/>
      <c r="S180" s="159"/>
      <c r="V180" s="150"/>
    </row>
    <row r="181" spans="1:22" ht="12" customHeight="1">
      <c r="A181" s="134"/>
      <c r="K181" s="138"/>
      <c r="L181" s="138"/>
      <c r="M181" s="150"/>
      <c r="Q181" s="131"/>
      <c r="S181" s="159"/>
      <c r="V181" s="150"/>
    </row>
    <row r="182" spans="1:22" ht="12" customHeight="1">
      <c r="A182" s="592">
        <v>10</v>
      </c>
      <c r="B182" s="605"/>
      <c r="C182" s="606"/>
      <c r="D182" s="606"/>
      <c r="E182" s="606"/>
      <c r="F182" s="606"/>
      <c r="G182" s="606"/>
      <c r="H182" s="606"/>
      <c r="I182" s="606"/>
      <c r="J182" s="607"/>
      <c r="K182" s="139"/>
      <c r="L182" s="139"/>
      <c r="M182" s="154"/>
      <c r="Q182" s="131"/>
      <c r="R182" s="131"/>
      <c r="S182" s="140"/>
      <c r="V182" s="150"/>
    </row>
    <row r="183" spans="1:22" ht="12" customHeight="1">
      <c r="A183" s="592"/>
      <c r="B183" s="608"/>
      <c r="C183" s="609"/>
      <c r="D183" s="609"/>
      <c r="E183" s="609"/>
      <c r="F183" s="609"/>
      <c r="G183" s="609"/>
      <c r="H183" s="609"/>
      <c r="I183" s="609"/>
      <c r="J183" s="610"/>
      <c r="Q183" s="131"/>
      <c r="R183" s="131"/>
      <c r="S183" s="140"/>
      <c r="T183" s="139"/>
      <c r="U183" s="139"/>
      <c r="V183" s="154"/>
    </row>
    <row r="184" spans="1:31" ht="12" customHeight="1">
      <c r="A184" s="132"/>
      <c r="B184" s="132"/>
      <c r="C184" s="132"/>
      <c r="D184" s="132"/>
      <c r="E184" s="132"/>
      <c r="F184" s="132"/>
      <c r="G184" s="132"/>
      <c r="H184" s="132"/>
      <c r="K184" s="138"/>
      <c r="L184" s="138"/>
      <c r="M184" s="138"/>
      <c r="N184" s="131"/>
      <c r="O184" s="131"/>
      <c r="P184" s="131"/>
      <c r="Q184" s="131"/>
      <c r="R184" s="131"/>
      <c r="S184" s="140"/>
      <c r="T184" s="131"/>
      <c r="AE184" s="124"/>
    </row>
    <row r="185" spans="1:31" ht="12" customHeight="1">
      <c r="A185" s="132"/>
      <c r="B185" s="132"/>
      <c r="C185" s="132"/>
      <c r="D185" s="132"/>
      <c r="E185" s="132"/>
      <c r="F185" s="132"/>
      <c r="G185" s="132"/>
      <c r="H185" s="132"/>
      <c r="K185" s="138"/>
      <c r="L185" s="138"/>
      <c r="M185" s="138"/>
      <c r="N185" s="132"/>
      <c r="O185" s="132"/>
      <c r="P185" s="131"/>
      <c r="Q185" s="131"/>
      <c r="R185" s="131"/>
      <c r="S185" s="140"/>
      <c r="T185" s="131"/>
      <c r="AE185" s="124"/>
    </row>
    <row r="186" spans="1:22" ht="12" customHeight="1">
      <c r="A186" s="121"/>
      <c r="B186" s="141"/>
      <c r="C186" s="141"/>
      <c r="D186" s="141"/>
      <c r="E186" s="141"/>
      <c r="F186" s="141"/>
      <c r="G186" s="141"/>
      <c r="H186" s="141"/>
      <c r="I186" s="141"/>
      <c r="J186" s="141"/>
      <c r="K186" s="138"/>
      <c r="L186" s="138"/>
      <c r="M186" s="138"/>
      <c r="N186" s="131"/>
      <c r="O186" s="131"/>
      <c r="P186" s="131"/>
      <c r="Q186" s="131"/>
      <c r="R186" s="131"/>
      <c r="S186" s="140"/>
      <c r="U186" s="183" t="s">
        <v>10</v>
      </c>
      <c r="V186" s="183" t="str">
        <f>VLOOKUP(U186,'リーグ戦表'!AH:AI,2,0)</f>
        <v>田上闘球FUTURES</v>
      </c>
    </row>
    <row r="187" spans="1:22" ht="12" customHeight="1">
      <c r="A187" s="121"/>
      <c r="B187" s="141"/>
      <c r="C187" s="141"/>
      <c r="D187" s="141"/>
      <c r="E187" s="141"/>
      <c r="F187" s="141"/>
      <c r="G187" s="141"/>
      <c r="H187" s="141"/>
      <c r="I187" s="141"/>
      <c r="J187" s="141"/>
      <c r="K187" s="138"/>
      <c r="L187" s="138"/>
      <c r="M187" s="138"/>
      <c r="N187" s="141"/>
      <c r="O187" s="141"/>
      <c r="P187" s="141"/>
      <c r="Q187" s="145"/>
      <c r="R187" s="145"/>
      <c r="S187" s="179"/>
      <c r="U187" s="183" t="s">
        <v>22</v>
      </c>
      <c r="V187" s="183" t="str">
        <f>VLOOKUP(U187,'リーグ戦表'!AH:AI,2,0)</f>
        <v>寺井九谷クラブ</v>
      </c>
    </row>
    <row r="188" spans="1:22" ht="12" customHeight="1">
      <c r="A188" s="611">
        <v>11</v>
      </c>
      <c r="B188" s="605"/>
      <c r="C188" s="606"/>
      <c r="D188" s="606"/>
      <c r="E188" s="606"/>
      <c r="F188" s="606"/>
      <c r="G188" s="606"/>
      <c r="H188" s="606"/>
      <c r="I188" s="606"/>
      <c r="J188" s="607"/>
      <c r="K188" s="166"/>
      <c r="L188" s="139"/>
      <c r="M188" s="139"/>
      <c r="N188" s="158"/>
      <c r="O188" s="160"/>
      <c r="P188" s="175"/>
      <c r="Q188" s="145"/>
      <c r="R188" s="145"/>
      <c r="S188" s="130"/>
      <c r="U188" s="183" t="s">
        <v>11</v>
      </c>
      <c r="V188" s="183" t="str">
        <f>VLOOKUP(U188,'リーグ戦表'!AH:AI,2,0)</f>
        <v>松任の大魔陣Jr</v>
      </c>
    </row>
    <row r="189" spans="1:22" ht="12" customHeight="1">
      <c r="A189" s="611"/>
      <c r="B189" s="608"/>
      <c r="C189" s="609"/>
      <c r="D189" s="609"/>
      <c r="E189" s="609"/>
      <c r="F189" s="609"/>
      <c r="G189" s="609"/>
      <c r="H189" s="609"/>
      <c r="I189" s="609"/>
      <c r="J189" s="610"/>
      <c r="K189" s="138"/>
      <c r="L189" s="138"/>
      <c r="M189" s="138"/>
      <c r="N189" s="141"/>
      <c r="O189" s="167"/>
      <c r="P189" s="178"/>
      <c r="Q189" s="145"/>
      <c r="R189" s="145"/>
      <c r="S189" s="130"/>
      <c r="U189" s="183" t="s">
        <v>23</v>
      </c>
      <c r="V189" s="183" t="str">
        <f>VLOOKUP(U189,'リーグ戦表'!AH:AI,2,0)</f>
        <v>奥能登クラブジュニア</v>
      </c>
    </row>
    <row r="190" spans="1:22" ht="12" customHeight="1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38"/>
      <c r="L190" s="138"/>
      <c r="M190" s="138"/>
      <c r="N190" s="131"/>
      <c r="O190" s="141"/>
      <c r="P190" s="140"/>
      <c r="Q190" s="131"/>
      <c r="R190" s="131"/>
      <c r="S190" s="140"/>
      <c r="U190" s="184"/>
      <c r="V190" s="184"/>
    </row>
    <row r="191" spans="1:22" ht="12" customHeight="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4"/>
      <c r="L191" s="138"/>
      <c r="M191" s="138"/>
      <c r="N191" s="131"/>
      <c r="O191" s="131"/>
      <c r="P191" s="140"/>
      <c r="Q191" s="172"/>
      <c r="R191" s="172"/>
      <c r="S191" s="180"/>
      <c r="U191" s="184"/>
      <c r="V191" s="184"/>
    </row>
    <row r="192" spans="1:19" ht="12" customHeight="1">
      <c r="A192" s="134"/>
      <c r="N192" s="131"/>
      <c r="O192" s="131"/>
      <c r="P192" s="140"/>
      <c r="Q192" s="160"/>
      <c r="R192" s="160"/>
      <c r="S192" s="181"/>
    </row>
    <row r="193" spans="1:16" ht="12" customHeight="1">
      <c r="A193" s="134"/>
      <c r="N193" s="131"/>
      <c r="O193" s="131"/>
      <c r="P193" s="140"/>
    </row>
    <row r="194" spans="1:16" ht="12" customHeight="1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38"/>
      <c r="L194" s="138"/>
      <c r="M194" s="138"/>
      <c r="N194" s="131"/>
      <c r="O194" s="131"/>
      <c r="P194" s="140"/>
    </row>
    <row r="195" spans="1:16" ht="12" customHeight="1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38"/>
      <c r="L195" s="138"/>
      <c r="M195" s="138"/>
      <c r="N195" s="131"/>
      <c r="O195" s="131"/>
      <c r="P195" s="140"/>
    </row>
    <row r="196" spans="1:16" ht="12" customHeight="1">
      <c r="A196" s="611">
        <v>12</v>
      </c>
      <c r="B196" s="605"/>
      <c r="C196" s="606"/>
      <c r="D196" s="606"/>
      <c r="E196" s="606"/>
      <c r="F196" s="606"/>
      <c r="G196" s="606"/>
      <c r="H196" s="606"/>
      <c r="I196" s="606"/>
      <c r="J196" s="607"/>
      <c r="K196" s="166"/>
      <c r="L196" s="139"/>
      <c r="M196" s="139"/>
      <c r="N196" s="158"/>
      <c r="O196" s="158"/>
      <c r="P196" s="169"/>
    </row>
    <row r="197" spans="1:13" ht="12" customHeight="1">
      <c r="A197" s="611"/>
      <c r="B197" s="608"/>
      <c r="C197" s="609"/>
      <c r="D197" s="609"/>
      <c r="E197" s="609"/>
      <c r="F197" s="609"/>
      <c r="G197" s="609"/>
      <c r="H197" s="609"/>
      <c r="I197" s="609"/>
      <c r="J197" s="610"/>
      <c r="K197" s="138"/>
      <c r="L197" s="138"/>
      <c r="M197" s="138"/>
    </row>
    <row r="198" spans="1:13" ht="12" customHeight="1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38"/>
      <c r="L198" s="138"/>
      <c r="M198" s="138"/>
    </row>
    <row r="206" spans="1:18" ht="12" customHeight="1">
      <c r="A206" s="141"/>
      <c r="B206" s="170" t="s">
        <v>47</v>
      </c>
      <c r="C206" s="141"/>
      <c r="D206" s="141"/>
      <c r="E206" s="141"/>
      <c r="F206" s="141"/>
      <c r="G206" s="141"/>
      <c r="H206" s="141"/>
      <c r="I206" s="141"/>
      <c r="J206" s="141"/>
      <c r="K206" s="141"/>
      <c r="L206" s="131"/>
      <c r="M206" s="131"/>
      <c r="N206" s="133"/>
      <c r="O206" s="133"/>
      <c r="P206" s="133"/>
      <c r="Q206" s="131"/>
      <c r="R206" s="131"/>
    </row>
    <row r="207" spans="1:18" ht="12" customHeight="1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31"/>
      <c r="L207" s="131"/>
      <c r="M207" s="131"/>
      <c r="N207" s="131"/>
      <c r="O207" s="131"/>
      <c r="P207" s="131"/>
      <c r="Q207" s="131"/>
      <c r="R207" s="131"/>
    </row>
    <row r="208" spans="1:18" ht="12" customHeight="1">
      <c r="A208" s="121"/>
      <c r="B208" s="141"/>
      <c r="C208" s="141"/>
      <c r="D208" s="141"/>
      <c r="E208" s="141"/>
      <c r="F208" s="141"/>
      <c r="G208" s="141"/>
      <c r="H208" s="141"/>
      <c r="I208" s="141"/>
      <c r="J208" s="141"/>
      <c r="K208" s="131"/>
      <c r="L208" s="131"/>
      <c r="M208" s="131"/>
      <c r="N208" s="131"/>
      <c r="O208" s="131"/>
      <c r="P208" s="131"/>
      <c r="Q208" s="131"/>
      <c r="R208" s="131"/>
    </row>
    <row r="209" spans="1:18" ht="12" customHeight="1">
      <c r="A209" s="121"/>
      <c r="B209" s="141"/>
      <c r="C209" s="141"/>
      <c r="D209" s="141"/>
      <c r="E209" s="141"/>
      <c r="F209" s="141"/>
      <c r="G209" s="141"/>
      <c r="H209" s="141"/>
      <c r="I209" s="141"/>
      <c r="J209" s="141"/>
      <c r="K209" s="131"/>
      <c r="L209" s="131"/>
      <c r="M209" s="131"/>
      <c r="N209" s="141"/>
      <c r="O209" s="141"/>
      <c r="P209" s="141"/>
      <c r="Q209" s="131"/>
      <c r="R209" s="131"/>
    </row>
    <row r="210" spans="1:24" ht="12" customHeight="1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32"/>
      <c r="L210" s="132"/>
      <c r="M210" s="132"/>
      <c r="N210" s="131"/>
      <c r="O210" s="141"/>
      <c r="P210" s="131"/>
      <c r="Q210" s="131"/>
      <c r="R210" s="131"/>
      <c r="S210" s="144"/>
      <c r="T210" s="144"/>
      <c r="X210" s="145"/>
    </row>
    <row r="211" spans="1:20" ht="12" customHeight="1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32"/>
      <c r="L211" s="132"/>
      <c r="M211" s="132"/>
      <c r="N211" s="131"/>
      <c r="O211" s="131"/>
      <c r="P211" s="131"/>
      <c r="Q211" s="131"/>
      <c r="R211" s="131"/>
      <c r="S211" s="131"/>
      <c r="T211" s="131"/>
    </row>
    <row r="212" spans="1:20" ht="12" customHeight="1">
      <c r="A212" s="611">
        <v>1</v>
      </c>
      <c r="B212" s="605"/>
      <c r="C212" s="606"/>
      <c r="D212" s="606"/>
      <c r="E212" s="606"/>
      <c r="F212" s="606"/>
      <c r="G212" s="606"/>
      <c r="H212" s="606"/>
      <c r="I212" s="606"/>
      <c r="J212" s="607"/>
      <c r="K212" s="138"/>
      <c r="L212" s="138"/>
      <c r="M212" s="138"/>
      <c r="N212" s="131"/>
      <c r="O212" s="131"/>
      <c r="P212" s="131"/>
      <c r="Q212" s="131"/>
      <c r="R212" s="131"/>
      <c r="S212" s="131"/>
      <c r="T212" s="131"/>
    </row>
    <row r="213" spans="1:22" ht="12" customHeight="1">
      <c r="A213" s="611"/>
      <c r="B213" s="608"/>
      <c r="C213" s="609"/>
      <c r="D213" s="609"/>
      <c r="E213" s="609"/>
      <c r="F213" s="609"/>
      <c r="G213" s="609"/>
      <c r="H213" s="609"/>
      <c r="I213" s="609"/>
      <c r="J213" s="610"/>
      <c r="K213" s="162"/>
      <c r="L213" s="162"/>
      <c r="M213" s="162"/>
      <c r="N213" s="156"/>
      <c r="O213" s="156"/>
      <c r="P213" s="156"/>
      <c r="Q213" s="156"/>
      <c r="R213" s="156"/>
      <c r="S213" s="157"/>
      <c r="T213" s="131"/>
      <c r="U213" s="183" t="s">
        <v>41</v>
      </c>
      <c r="V213" s="183" t="str">
        <f>VLOOKUP(U213,'リーグ戦表'!AH:AI,2,0)</f>
        <v>針原パイレーツ</v>
      </c>
    </row>
    <row r="214" spans="1:22" ht="12" customHeight="1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32"/>
      <c r="L214" s="132"/>
      <c r="M214" s="132"/>
      <c r="N214" s="131"/>
      <c r="O214" s="131"/>
      <c r="P214" s="131"/>
      <c r="Q214" s="131"/>
      <c r="R214" s="131"/>
      <c r="S214" s="140"/>
      <c r="T214" s="131"/>
      <c r="U214" s="183" t="s">
        <v>38</v>
      </c>
      <c r="V214" s="183" t="str">
        <f>VLOOKUP(U214,'リーグ戦表'!AH:AI,2,0)</f>
        <v>寺井クラブ</v>
      </c>
    </row>
    <row r="215" spans="1:22" ht="12" customHeight="1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32"/>
      <c r="L215" s="132"/>
      <c r="M215" s="132"/>
      <c r="N215" s="131"/>
      <c r="O215" s="131"/>
      <c r="P215" s="131"/>
      <c r="Q215" s="131"/>
      <c r="S215" s="140"/>
      <c r="T215" s="131"/>
      <c r="U215" s="183" t="s">
        <v>5</v>
      </c>
      <c r="V215" s="183" t="str">
        <f>VLOOKUP(U215,'リーグ戦表'!AH:AI,2,0)</f>
        <v>小木クラブ</v>
      </c>
    </row>
    <row r="216" spans="1:30" ht="12" customHeight="1">
      <c r="A216" s="141"/>
      <c r="B216" s="121"/>
      <c r="C216" s="121"/>
      <c r="D216" s="121"/>
      <c r="E216" s="121"/>
      <c r="F216" s="121"/>
      <c r="G216" s="121"/>
      <c r="H216" s="121"/>
      <c r="I216" s="121"/>
      <c r="J216" s="121"/>
      <c r="K216" s="138"/>
      <c r="L216" s="138"/>
      <c r="M216" s="138"/>
      <c r="N216" s="131"/>
      <c r="O216" s="131"/>
      <c r="P216" s="131"/>
      <c r="Q216" s="131"/>
      <c r="S216" s="159"/>
      <c r="T216" s="141"/>
      <c r="U216" s="183" t="s">
        <v>6</v>
      </c>
      <c r="V216" s="183" t="str">
        <f>VLOOKUP(U216,'リーグ戦表'!AH:AI,2,0)</f>
        <v>NISHIファイヤースターズ</v>
      </c>
      <c r="W216" s="141"/>
      <c r="X216" s="141"/>
      <c r="Z216" s="145"/>
      <c r="AA216" s="145"/>
      <c r="AB216" s="132"/>
      <c r="AC216" s="132"/>
      <c r="AD216" s="125"/>
    </row>
    <row r="217" spans="1:30" ht="12" customHeight="1">
      <c r="A217" s="141"/>
      <c r="B217" s="121"/>
      <c r="C217" s="121"/>
      <c r="D217" s="121"/>
      <c r="E217" s="121"/>
      <c r="F217" s="121"/>
      <c r="G217" s="121"/>
      <c r="H217" s="121"/>
      <c r="I217" s="121"/>
      <c r="J217" s="121"/>
      <c r="K217" s="138"/>
      <c r="L217" s="138"/>
      <c r="M217" s="138"/>
      <c r="N217" s="131"/>
      <c r="O217" s="131"/>
      <c r="P217" s="131"/>
      <c r="Q217" s="131"/>
      <c r="S217" s="159"/>
      <c r="T217" s="141"/>
      <c r="U217" s="184"/>
      <c r="V217" s="184"/>
      <c r="X217" s="141"/>
      <c r="Z217" s="145"/>
      <c r="AA217" s="145"/>
      <c r="AB217" s="132"/>
      <c r="AC217" s="132"/>
      <c r="AD217" s="125"/>
    </row>
    <row r="218" spans="1:22" ht="12" customHeight="1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32"/>
      <c r="L218" s="132"/>
      <c r="M218" s="132"/>
      <c r="N218" s="131"/>
      <c r="O218" s="131"/>
      <c r="P218" s="131"/>
      <c r="Q218" s="131"/>
      <c r="R218" s="131"/>
      <c r="S218" s="140"/>
      <c r="T218" s="131"/>
      <c r="U218" s="184"/>
      <c r="V218" s="184"/>
    </row>
    <row r="219" spans="1:20" ht="12" customHeight="1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32"/>
      <c r="M219" s="132"/>
      <c r="N219" s="131"/>
      <c r="O219" s="131"/>
      <c r="P219" s="131"/>
      <c r="Q219" s="131"/>
      <c r="R219" s="131"/>
      <c r="S219" s="140"/>
      <c r="T219" s="131"/>
    </row>
    <row r="220" spans="1:22" ht="12" customHeight="1">
      <c r="A220" s="132"/>
      <c r="B220" s="131"/>
      <c r="C220" s="132"/>
      <c r="D220" s="132"/>
      <c r="E220" s="132"/>
      <c r="F220" s="145"/>
      <c r="G220" s="132"/>
      <c r="I220" s="145"/>
      <c r="K220" s="138"/>
      <c r="L220" s="138"/>
      <c r="M220" s="138"/>
      <c r="N220" s="131"/>
      <c r="O220" s="131"/>
      <c r="P220" s="131"/>
      <c r="Q220" s="131"/>
      <c r="R220" s="131"/>
      <c r="S220" s="140"/>
      <c r="T220" s="156"/>
      <c r="U220" s="162"/>
      <c r="V220" s="163"/>
    </row>
    <row r="221" spans="1:22" ht="12" customHeight="1">
      <c r="A221" s="132"/>
      <c r="B221" s="131"/>
      <c r="C221" s="131"/>
      <c r="D221" s="131"/>
      <c r="E221" s="132"/>
      <c r="F221" s="131"/>
      <c r="G221" s="131"/>
      <c r="H221" s="131"/>
      <c r="K221" s="138"/>
      <c r="L221" s="138"/>
      <c r="M221" s="138"/>
      <c r="N221" s="132"/>
      <c r="O221" s="132"/>
      <c r="P221" s="131"/>
      <c r="Q221" s="131"/>
      <c r="R221" s="131"/>
      <c r="S221" s="140"/>
      <c r="T221" s="131"/>
      <c r="V221" s="150"/>
    </row>
    <row r="222" spans="1:22" ht="12" customHeight="1">
      <c r="A222" s="592">
        <v>2</v>
      </c>
      <c r="B222" s="605"/>
      <c r="C222" s="606"/>
      <c r="D222" s="606"/>
      <c r="E222" s="606"/>
      <c r="F222" s="606"/>
      <c r="G222" s="606"/>
      <c r="H222" s="606"/>
      <c r="I222" s="606"/>
      <c r="J222" s="607"/>
      <c r="K222" s="132"/>
      <c r="L222" s="132"/>
      <c r="M222" s="132"/>
      <c r="N222" s="131"/>
      <c r="O222" s="131"/>
      <c r="P222" s="131"/>
      <c r="Q222" s="131"/>
      <c r="R222" s="131"/>
      <c r="S222" s="140"/>
      <c r="T222" s="131"/>
      <c r="V222" s="150"/>
    </row>
    <row r="223" spans="1:27" ht="12" customHeight="1">
      <c r="A223" s="592"/>
      <c r="B223" s="608"/>
      <c r="C223" s="609"/>
      <c r="D223" s="609"/>
      <c r="E223" s="609"/>
      <c r="F223" s="609"/>
      <c r="G223" s="609"/>
      <c r="H223" s="609"/>
      <c r="I223" s="609"/>
      <c r="J223" s="610"/>
      <c r="K223" s="147"/>
      <c r="L223" s="147"/>
      <c r="M223" s="148"/>
      <c r="N223" s="141"/>
      <c r="O223" s="141"/>
      <c r="P223" s="141"/>
      <c r="Q223" s="145"/>
      <c r="R223" s="145"/>
      <c r="S223" s="179"/>
      <c r="V223" s="150"/>
      <c r="AA223" s="144"/>
    </row>
    <row r="224" spans="1:31" ht="12" customHeight="1">
      <c r="A224" s="132"/>
      <c r="B224" s="132"/>
      <c r="C224" s="132"/>
      <c r="D224" s="132"/>
      <c r="E224" s="132"/>
      <c r="F224" s="132"/>
      <c r="G224" s="132"/>
      <c r="H224" s="132"/>
      <c r="K224" s="138"/>
      <c r="L224" s="138"/>
      <c r="M224" s="150"/>
      <c r="N224" s="158"/>
      <c r="O224" s="160"/>
      <c r="P224" s="175"/>
      <c r="Q224" s="145"/>
      <c r="R224" s="145"/>
      <c r="S224" s="130"/>
      <c r="T224" s="132"/>
      <c r="U224" s="132"/>
      <c r="V224" s="130"/>
      <c r="W224" s="132"/>
      <c r="X224" s="132"/>
      <c r="Z224" s="144"/>
      <c r="AA224" s="144"/>
      <c r="AB224" s="164"/>
      <c r="AC224" s="164"/>
      <c r="AD224" s="126"/>
      <c r="AE224" s="124"/>
    </row>
    <row r="225" spans="1:31" ht="12" customHeight="1">
      <c r="A225" s="132"/>
      <c r="B225" s="133"/>
      <c r="C225" s="133"/>
      <c r="D225" s="133"/>
      <c r="E225" s="131"/>
      <c r="F225" s="131"/>
      <c r="G225" s="131"/>
      <c r="H225" s="131"/>
      <c r="K225" s="138"/>
      <c r="L225" s="138"/>
      <c r="M225" s="150"/>
      <c r="N225" s="167"/>
      <c r="O225" s="167"/>
      <c r="P225" s="178"/>
      <c r="Q225" s="145"/>
      <c r="R225" s="145"/>
      <c r="S225" s="130"/>
      <c r="T225" s="132"/>
      <c r="U225" s="132"/>
      <c r="V225" s="130"/>
      <c r="W225" s="132"/>
      <c r="X225" s="132"/>
      <c r="Z225" s="144"/>
      <c r="AA225" s="144"/>
      <c r="AB225" s="164"/>
      <c r="AC225" s="164"/>
      <c r="AD225" s="126"/>
      <c r="AE225" s="124"/>
    </row>
    <row r="226" spans="1:31" ht="12" customHeight="1">
      <c r="A226" s="592">
        <v>3</v>
      </c>
      <c r="B226" s="605"/>
      <c r="C226" s="606"/>
      <c r="D226" s="606"/>
      <c r="E226" s="606"/>
      <c r="F226" s="606"/>
      <c r="G226" s="606"/>
      <c r="H226" s="606"/>
      <c r="I226" s="606"/>
      <c r="J226" s="607"/>
      <c r="K226" s="142"/>
      <c r="L226" s="142"/>
      <c r="M226" s="143"/>
      <c r="N226" s="131"/>
      <c r="O226" s="141"/>
      <c r="P226" s="140"/>
      <c r="Q226" s="131"/>
      <c r="R226" s="131"/>
      <c r="S226" s="140"/>
      <c r="U226" s="152"/>
      <c r="V226" s="130"/>
      <c r="W226" s="132"/>
      <c r="X226" s="132"/>
      <c r="Y226" s="182"/>
      <c r="AB226" s="164"/>
      <c r="AC226" s="164"/>
      <c r="AE226" s="124"/>
    </row>
    <row r="227" spans="1:31" ht="12" customHeight="1">
      <c r="A227" s="592"/>
      <c r="B227" s="608"/>
      <c r="C227" s="609"/>
      <c r="D227" s="609"/>
      <c r="E227" s="609"/>
      <c r="F227" s="609"/>
      <c r="G227" s="609"/>
      <c r="H227" s="609"/>
      <c r="I227" s="609"/>
      <c r="J227" s="610"/>
      <c r="K227" s="173"/>
      <c r="L227" s="132"/>
      <c r="M227" s="132"/>
      <c r="N227" s="131"/>
      <c r="O227" s="131"/>
      <c r="P227" s="140"/>
      <c r="Q227" s="172"/>
      <c r="R227" s="172"/>
      <c r="S227" s="180"/>
      <c r="T227" s="153"/>
      <c r="U227" s="153"/>
      <c r="V227" s="130"/>
      <c r="W227" s="132"/>
      <c r="X227" s="132"/>
      <c r="Y227" s="182"/>
      <c r="AB227" s="164"/>
      <c r="AC227" s="164"/>
      <c r="AE227" s="124"/>
    </row>
    <row r="228" spans="1:31" ht="12" customHeight="1">
      <c r="A228" s="132"/>
      <c r="B228" s="131"/>
      <c r="C228" s="132"/>
      <c r="D228" s="132"/>
      <c r="E228" s="132"/>
      <c r="F228" s="132"/>
      <c r="G228" s="132"/>
      <c r="H228" s="145"/>
      <c r="K228" s="138"/>
      <c r="L228" s="138"/>
      <c r="M228" s="138"/>
      <c r="N228" s="131"/>
      <c r="O228" s="131"/>
      <c r="P228" s="140"/>
      <c r="Q228" s="160"/>
      <c r="R228" s="160"/>
      <c r="S228" s="181"/>
      <c r="T228" s="141"/>
      <c r="U228" s="141"/>
      <c r="V228" s="130"/>
      <c r="W228" s="132"/>
      <c r="X228" s="132"/>
      <c r="Y228" s="182"/>
      <c r="AB228" s="164"/>
      <c r="AC228" s="164"/>
      <c r="AE228" s="124"/>
    </row>
    <row r="229" spans="1:31" ht="12" customHeight="1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1"/>
      <c r="L229" s="131"/>
      <c r="M229" s="131"/>
      <c r="N229" s="131"/>
      <c r="O229" s="131"/>
      <c r="P229" s="140"/>
      <c r="Q229" s="141"/>
      <c r="R229" s="141"/>
      <c r="S229" s="141"/>
      <c r="T229" s="141"/>
      <c r="U229" s="141"/>
      <c r="V229" s="150"/>
      <c r="W229" s="149"/>
      <c r="X229" s="149"/>
      <c r="Y229" s="182"/>
      <c r="AB229" s="164"/>
      <c r="AC229" s="164"/>
      <c r="AE229" s="124"/>
    </row>
    <row r="230" spans="1:31" ht="12" customHeight="1">
      <c r="A230" s="592">
        <v>4</v>
      </c>
      <c r="B230" s="605"/>
      <c r="C230" s="606"/>
      <c r="D230" s="606"/>
      <c r="E230" s="606"/>
      <c r="F230" s="606"/>
      <c r="G230" s="606"/>
      <c r="H230" s="606"/>
      <c r="I230" s="606"/>
      <c r="J230" s="607"/>
      <c r="K230" s="131"/>
      <c r="L230" s="131"/>
      <c r="M230" s="131"/>
      <c r="N230" s="131"/>
      <c r="O230" s="131"/>
      <c r="P230" s="140"/>
      <c r="Q230" s="131"/>
      <c r="R230" s="131"/>
      <c r="S230" s="144"/>
      <c r="T230" s="153"/>
      <c r="U230" s="153"/>
      <c r="V230" s="150"/>
      <c r="W230" s="145"/>
      <c r="X230" s="145"/>
      <c r="Y230" s="182"/>
      <c r="AB230" s="164"/>
      <c r="AC230" s="164"/>
      <c r="AE230" s="124"/>
    </row>
    <row r="231" spans="1:31" ht="12" customHeight="1">
      <c r="A231" s="592"/>
      <c r="B231" s="608"/>
      <c r="C231" s="609"/>
      <c r="D231" s="609"/>
      <c r="E231" s="609"/>
      <c r="F231" s="609"/>
      <c r="G231" s="609"/>
      <c r="H231" s="609"/>
      <c r="I231" s="609"/>
      <c r="J231" s="610"/>
      <c r="K231" s="156"/>
      <c r="L231" s="156"/>
      <c r="M231" s="157"/>
      <c r="N231" s="131"/>
      <c r="O231" s="131"/>
      <c r="P231" s="140"/>
      <c r="Q231" s="131"/>
      <c r="R231" s="131"/>
      <c r="T231" s="153"/>
      <c r="U231" s="153"/>
      <c r="V231" s="150"/>
      <c r="Y231" s="182"/>
      <c r="AB231" s="164"/>
      <c r="AC231" s="164"/>
      <c r="AE231" s="124"/>
    </row>
    <row r="232" spans="1:31" ht="12" customHeight="1">
      <c r="A232" s="131"/>
      <c r="B232" s="131"/>
      <c r="C232" s="131"/>
      <c r="D232" s="131"/>
      <c r="E232" s="133"/>
      <c r="F232" s="133"/>
      <c r="G232" s="133"/>
      <c r="H232" s="133"/>
      <c r="I232" s="133"/>
      <c r="J232" s="133"/>
      <c r="K232" s="131"/>
      <c r="L232" s="131"/>
      <c r="M232" s="140"/>
      <c r="N232" s="158"/>
      <c r="O232" s="158"/>
      <c r="P232" s="169"/>
      <c r="Q232" s="141"/>
      <c r="R232" s="131"/>
      <c r="T232" s="149"/>
      <c r="U232" s="144"/>
      <c r="V232" s="168"/>
      <c r="W232" s="144"/>
      <c r="X232" s="144"/>
      <c r="AB232" s="164"/>
      <c r="AC232" s="164"/>
      <c r="AE232" s="124"/>
    </row>
    <row r="233" spans="1:31" ht="12" customHeight="1">
      <c r="A233" s="132"/>
      <c r="B233" s="132"/>
      <c r="C233" s="132"/>
      <c r="D233" s="132"/>
      <c r="E233" s="132"/>
      <c r="F233" s="132"/>
      <c r="G233" s="132"/>
      <c r="H233" s="132"/>
      <c r="K233" s="138"/>
      <c r="L233" s="138"/>
      <c r="M233" s="150"/>
      <c r="N233" s="156"/>
      <c r="O233" s="156"/>
      <c r="P233" s="156"/>
      <c r="Q233" s="131"/>
      <c r="R233" s="131"/>
      <c r="S233" s="131"/>
      <c r="T233" s="144"/>
      <c r="U233" s="144"/>
      <c r="V233" s="168"/>
      <c r="W233" s="144"/>
      <c r="X233" s="144"/>
      <c r="AB233" s="164"/>
      <c r="AC233" s="164"/>
      <c r="AE233" s="124"/>
    </row>
    <row r="234" spans="1:31" ht="12" customHeight="1">
      <c r="A234" s="592">
        <v>5</v>
      </c>
      <c r="B234" s="605"/>
      <c r="C234" s="606"/>
      <c r="D234" s="606"/>
      <c r="E234" s="606"/>
      <c r="F234" s="606"/>
      <c r="G234" s="606"/>
      <c r="H234" s="606"/>
      <c r="I234" s="606"/>
      <c r="J234" s="607"/>
      <c r="K234" s="142"/>
      <c r="L234" s="142"/>
      <c r="M234" s="143"/>
      <c r="N234" s="131"/>
      <c r="O234" s="131"/>
      <c r="P234" s="131"/>
      <c r="Q234" s="131"/>
      <c r="R234" s="131"/>
      <c r="S234" s="131"/>
      <c r="T234" s="131"/>
      <c r="V234" s="150"/>
      <c r="AB234" s="164"/>
      <c r="AC234" s="164"/>
      <c r="AE234" s="124"/>
    </row>
    <row r="235" spans="1:31" ht="12" customHeight="1">
      <c r="A235" s="592"/>
      <c r="B235" s="608"/>
      <c r="C235" s="609"/>
      <c r="D235" s="609"/>
      <c r="E235" s="609"/>
      <c r="F235" s="609"/>
      <c r="G235" s="609"/>
      <c r="H235" s="609"/>
      <c r="I235" s="609"/>
      <c r="J235" s="610"/>
      <c r="K235" s="132"/>
      <c r="L235" s="132"/>
      <c r="M235" s="132"/>
      <c r="N235" s="131"/>
      <c r="O235" s="131"/>
      <c r="P235" s="131"/>
      <c r="Q235" s="131"/>
      <c r="R235" s="131"/>
      <c r="S235" s="131"/>
      <c r="T235" s="131"/>
      <c r="V235" s="150"/>
      <c r="Y235" s="138" t="s">
        <v>37</v>
      </c>
      <c r="AB235" s="164"/>
      <c r="AC235" s="164"/>
      <c r="AE235" s="124"/>
    </row>
    <row r="236" spans="1:31" ht="12" customHeight="1">
      <c r="A236" s="132"/>
      <c r="B236" s="132"/>
      <c r="C236" s="132"/>
      <c r="D236" s="132"/>
      <c r="E236" s="132"/>
      <c r="F236" s="132"/>
      <c r="G236" s="132"/>
      <c r="H236" s="132"/>
      <c r="K236" s="138"/>
      <c r="L236" s="138"/>
      <c r="M236" s="138"/>
      <c r="N236" s="131"/>
      <c r="O236" s="131"/>
      <c r="P236" s="131"/>
      <c r="Q236" s="131"/>
      <c r="R236" s="131"/>
      <c r="S236" s="131"/>
      <c r="T236" s="131"/>
      <c r="V236" s="150"/>
      <c r="AE236" s="124"/>
    </row>
    <row r="237" spans="1:31" ht="12" customHeight="1">
      <c r="A237" s="132"/>
      <c r="B237" s="132"/>
      <c r="C237" s="132"/>
      <c r="D237" s="132"/>
      <c r="E237" s="132"/>
      <c r="F237" s="132"/>
      <c r="G237" s="132"/>
      <c r="H237" s="132"/>
      <c r="K237" s="138"/>
      <c r="L237" s="138"/>
      <c r="M237" s="138"/>
      <c r="N237" s="132"/>
      <c r="O237" s="132"/>
      <c r="P237" s="131"/>
      <c r="Q237" s="131"/>
      <c r="R237" s="131"/>
      <c r="S237" s="131"/>
      <c r="T237" s="131"/>
      <c r="V237" s="150"/>
      <c r="W237" s="166"/>
      <c r="X237" s="139"/>
      <c r="AE237" s="124"/>
    </row>
    <row r="238" spans="1:22" ht="12" customHeight="1">
      <c r="A238" s="592">
        <v>6</v>
      </c>
      <c r="B238" s="605"/>
      <c r="C238" s="606"/>
      <c r="D238" s="606"/>
      <c r="E238" s="606"/>
      <c r="F238" s="606"/>
      <c r="G238" s="606"/>
      <c r="H238" s="606"/>
      <c r="I238" s="606"/>
      <c r="J238" s="607"/>
      <c r="N238" s="131"/>
      <c r="O238" s="131"/>
      <c r="P238" s="131"/>
      <c r="V238" s="150"/>
    </row>
    <row r="239" spans="1:22" ht="12" customHeight="1">
      <c r="A239" s="592"/>
      <c r="B239" s="608"/>
      <c r="C239" s="609"/>
      <c r="D239" s="609"/>
      <c r="E239" s="609"/>
      <c r="F239" s="609"/>
      <c r="G239" s="609"/>
      <c r="H239" s="609"/>
      <c r="I239" s="609"/>
      <c r="J239" s="610"/>
      <c r="K239" s="162"/>
      <c r="L239" s="162"/>
      <c r="M239" s="163"/>
      <c r="N239" s="141"/>
      <c r="O239" s="141"/>
      <c r="P239" s="141"/>
      <c r="V239" s="150"/>
    </row>
    <row r="240" spans="1:22" ht="12" customHeight="1">
      <c r="A240" s="134"/>
      <c r="B240" s="131"/>
      <c r="K240" s="138"/>
      <c r="L240" s="138"/>
      <c r="M240" s="150"/>
      <c r="N240" s="158"/>
      <c r="O240" s="160"/>
      <c r="P240" s="175"/>
      <c r="V240" s="150"/>
    </row>
    <row r="241" spans="1:22" ht="12" customHeight="1">
      <c r="A241" s="134"/>
      <c r="K241" s="138"/>
      <c r="L241" s="138"/>
      <c r="M241" s="150"/>
      <c r="N241" s="167"/>
      <c r="O241" s="167"/>
      <c r="P241" s="178"/>
      <c r="V241" s="150"/>
    </row>
    <row r="242" spans="1:22" ht="12" customHeight="1">
      <c r="A242" s="592">
        <v>7</v>
      </c>
      <c r="B242" s="605"/>
      <c r="C242" s="606"/>
      <c r="D242" s="606"/>
      <c r="E242" s="606"/>
      <c r="F242" s="606"/>
      <c r="G242" s="606"/>
      <c r="H242" s="606"/>
      <c r="I242" s="606"/>
      <c r="J242" s="607"/>
      <c r="K242" s="139"/>
      <c r="L242" s="139"/>
      <c r="M242" s="154"/>
      <c r="N242" s="131"/>
      <c r="O242" s="141"/>
      <c r="P242" s="140"/>
      <c r="V242" s="150"/>
    </row>
    <row r="243" spans="1:22" ht="12" customHeight="1">
      <c r="A243" s="592"/>
      <c r="B243" s="608"/>
      <c r="C243" s="609"/>
      <c r="D243" s="609"/>
      <c r="E243" s="609"/>
      <c r="F243" s="609"/>
      <c r="G243" s="609"/>
      <c r="H243" s="609"/>
      <c r="I243" s="609"/>
      <c r="J243" s="610"/>
      <c r="K243" s="174"/>
      <c r="N243" s="131"/>
      <c r="O243" s="131"/>
      <c r="P243" s="140"/>
      <c r="V243" s="150"/>
    </row>
    <row r="244" spans="1:22" ht="12" customHeight="1">
      <c r="A244" s="134"/>
      <c r="N244" s="131"/>
      <c r="O244" s="131"/>
      <c r="P244" s="140"/>
      <c r="V244" s="150"/>
    </row>
    <row r="245" spans="1:22" ht="12" customHeight="1">
      <c r="A245" s="134"/>
      <c r="N245" s="131"/>
      <c r="O245" s="131"/>
      <c r="P245" s="140"/>
      <c r="Q245" s="156"/>
      <c r="R245" s="156"/>
      <c r="S245" s="157"/>
      <c r="V245" s="150"/>
    </row>
    <row r="246" spans="1:22" ht="12" customHeight="1">
      <c r="A246" s="592">
        <v>8</v>
      </c>
      <c r="B246" s="605"/>
      <c r="C246" s="606"/>
      <c r="D246" s="606"/>
      <c r="E246" s="606"/>
      <c r="F246" s="606"/>
      <c r="G246" s="606"/>
      <c r="H246" s="606"/>
      <c r="I246" s="606"/>
      <c r="J246" s="607"/>
      <c r="K246" s="165"/>
      <c r="N246" s="131"/>
      <c r="O246" s="131"/>
      <c r="P246" s="140"/>
      <c r="Q246" s="131"/>
      <c r="R246" s="131"/>
      <c r="S246" s="140"/>
      <c r="V246" s="150"/>
    </row>
    <row r="247" spans="1:22" ht="12" customHeight="1">
      <c r="A247" s="592"/>
      <c r="B247" s="608"/>
      <c r="C247" s="609"/>
      <c r="D247" s="609"/>
      <c r="E247" s="609"/>
      <c r="F247" s="609"/>
      <c r="G247" s="609"/>
      <c r="H247" s="609"/>
      <c r="I247" s="609"/>
      <c r="J247" s="610"/>
      <c r="K247" s="162"/>
      <c r="L247" s="162"/>
      <c r="M247" s="163"/>
      <c r="N247" s="131"/>
      <c r="O247" s="131"/>
      <c r="P247" s="140"/>
      <c r="Q247" s="131"/>
      <c r="S247" s="140"/>
      <c r="V247" s="150"/>
    </row>
    <row r="248" spans="1:22" ht="12" customHeight="1">
      <c r="A248" s="134"/>
      <c r="B248" s="131"/>
      <c r="K248" s="138"/>
      <c r="L248" s="138"/>
      <c r="M248" s="150"/>
      <c r="N248" s="158"/>
      <c r="O248" s="158"/>
      <c r="P248" s="169"/>
      <c r="Q248" s="131"/>
      <c r="S248" s="159"/>
      <c r="V248" s="150"/>
    </row>
    <row r="249" spans="1:22" ht="12" customHeight="1">
      <c r="A249" s="134"/>
      <c r="K249" s="138"/>
      <c r="L249" s="138"/>
      <c r="M249" s="150"/>
      <c r="Q249" s="131"/>
      <c r="S249" s="159"/>
      <c r="V249" s="150"/>
    </row>
    <row r="250" spans="1:22" ht="12" customHeight="1">
      <c r="A250" s="592">
        <v>9</v>
      </c>
      <c r="B250" s="605"/>
      <c r="C250" s="606"/>
      <c r="D250" s="606"/>
      <c r="E250" s="606"/>
      <c r="F250" s="606"/>
      <c r="G250" s="606"/>
      <c r="H250" s="606"/>
      <c r="I250" s="606"/>
      <c r="J250" s="607"/>
      <c r="K250" s="139"/>
      <c r="L250" s="139"/>
      <c r="M250" s="154"/>
      <c r="Q250" s="131"/>
      <c r="R250" s="131"/>
      <c r="S250" s="140"/>
      <c r="V250" s="150"/>
    </row>
    <row r="251" spans="1:22" ht="12" customHeight="1">
      <c r="A251" s="592"/>
      <c r="B251" s="608"/>
      <c r="C251" s="609"/>
      <c r="D251" s="609"/>
      <c r="E251" s="609"/>
      <c r="F251" s="609"/>
      <c r="G251" s="609"/>
      <c r="H251" s="609"/>
      <c r="I251" s="609"/>
      <c r="J251" s="610"/>
      <c r="Q251" s="131"/>
      <c r="R251" s="131"/>
      <c r="S251" s="140"/>
      <c r="T251" s="139"/>
      <c r="U251" s="139"/>
      <c r="V251" s="154"/>
    </row>
    <row r="252" spans="1:31" ht="12" customHeight="1">
      <c r="A252" s="132"/>
      <c r="B252" s="132"/>
      <c r="C252" s="132"/>
      <c r="D252" s="132"/>
      <c r="E252" s="132"/>
      <c r="F252" s="132"/>
      <c r="G252" s="132"/>
      <c r="H252" s="132"/>
      <c r="K252" s="138"/>
      <c r="L252" s="138"/>
      <c r="M252" s="138"/>
      <c r="N252" s="131"/>
      <c r="O252" s="131"/>
      <c r="P252" s="131"/>
      <c r="Q252" s="131"/>
      <c r="R252" s="131"/>
      <c r="S252" s="140"/>
      <c r="T252" s="131"/>
      <c r="AE252" s="124"/>
    </row>
    <row r="253" spans="1:31" ht="12" customHeight="1">
      <c r="A253" s="132"/>
      <c r="B253" s="132"/>
      <c r="C253" s="132"/>
      <c r="D253" s="132"/>
      <c r="E253" s="132"/>
      <c r="F253" s="132"/>
      <c r="G253" s="132"/>
      <c r="H253" s="132"/>
      <c r="K253" s="138"/>
      <c r="L253" s="138"/>
      <c r="M253" s="138"/>
      <c r="N253" s="132"/>
      <c r="O253" s="132"/>
      <c r="P253" s="131"/>
      <c r="Q253" s="131"/>
      <c r="R253" s="131"/>
      <c r="S253" s="140"/>
      <c r="T253" s="131"/>
      <c r="AE253" s="124"/>
    </row>
    <row r="254" spans="1:22" ht="12" customHeight="1">
      <c r="A254" s="121"/>
      <c r="B254" s="141"/>
      <c r="C254" s="141"/>
      <c r="D254" s="141"/>
      <c r="E254" s="141"/>
      <c r="F254" s="141"/>
      <c r="G254" s="141"/>
      <c r="H254" s="141"/>
      <c r="I254" s="141"/>
      <c r="J254" s="141"/>
      <c r="K254" s="138"/>
      <c r="L254" s="138"/>
      <c r="M254" s="138"/>
      <c r="N254" s="131"/>
      <c r="O254" s="131"/>
      <c r="P254" s="131"/>
      <c r="Q254" s="131"/>
      <c r="R254" s="131"/>
      <c r="S254" s="140"/>
      <c r="U254" s="183" t="s">
        <v>7</v>
      </c>
      <c r="V254" s="183" t="str">
        <f>VLOOKUP(U254,'リーグ戦表'!AH:AI,2,0)</f>
        <v>山中SPARS</v>
      </c>
    </row>
    <row r="255" spans="1:22" ht="12" customHeight="1">
      <c r="A255" s="121"/>
      <c r="B255" s="141"/>
      <c r="C255" s="141"/>
      <c r="D255" s="141"/>
      <c r="E255" s="141"/>
      <c r="F255" s="141"/>
      <c r="G255" s="141"/>
      <c r="H255" s="141"/>
      <c r="I255" s="141"/>
      <c r="J255" s="141"/>
      <c r="K255" s="138"/>
      <c r="L255" s="138"/>
      <c r="M255" s="138"/>
      <c r="N255" s="141"/>
      <c r="O255" s="141"/>
      <c r="P255" s="141"/>
      <c r="Q255" s="145"/>
      <c r="R255" s="145"/>
      <c r="S255" s="179"/>
      <c r="U255" s="183" t="s">
        <v>8</v>
      </c>
      <c r="V255" s="183" t="str">
        <f>VLOOKUP(U255,'リーグ戦表'!AH:AI,2,0)</f>
        <v>松任の大魔陣</v>
      </c>
    </row>
    <row r="256" spans="1:22" ht="12" customHeight="1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38"/>
      <c r="L256" s="138"/>
      <c r="M256" s="138"/>
      <c r="N256" s="131"/>
      <c r="O256" s="141"/>
      <c r="P256" s="151"/>
      <c r="Q256" s="145"/>
      <c r="R256" s="145"/>
      <c r="S256" s="130"/>
      <c r="U256" s="183" t="s">
        <v>21</v>
      </c>
      <c r="V256" s="183" t="str">
        <f>VLOOKUP(U256,'リーグ戦表'!AH:AI,2,0)</f>
        <v>千坂ドッジファイヤーズ</v>
      </c>
    </row>
    <row r="257" spans="1:22" ht="12" customHeight="1">
      <c r="A257" s="121"/>
      <c r="B257" s="121"/>
      <c r="C257" s="121"/>
      <c r="D257" s="121"/>
      <c r="E257" s="121"/>
      <c r="F257" s="121"/>
      <c r="G257" s="121"/>
      <c r="H257" s="121"/>
      <c r="I257" s="121"/>
      <c r="J257" s="121"/>
      <c r="K257" s="138"/>
      <c r="L257" s="138"/>
      <c r="M257" s="138"/>
      <c r="N257" s="141"/>
      <c r="O257" s="141"/>
      <c r="P257" s="141"/>
      <c r="Q257" s="145"/>
      <c r="R257" s="145"/>
      <c r="S257" s="130"/>
      <c r="U257" s="183" t="s">
        <v>9</v>
      </c>
      <c r="V257" s="183" t="str">
        <f>VLOOKUP(U257,'リーグ戦表'!AH:AI,2,0)</f>
        <v>鞍月アタッカーズ</v>
      </c>
    </row>
    <row r="258" spans="1:22" ht="12" customHeight="1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38"/>
      <c r="L258" s="138"/>
      <c r="M258" s="138"/>
      <c r="N258" s="131"/>
      <c r="O258" s="141"/>
      <c r="P258" s="131"/>
      <c r="Q258" s="131"/>
      <c r="R258" s="131"/>
      <c r="S258" s="140"/>
      <c r="U258" s="183" t="s">
        <v>10</v>
      </c>
      <c r="V258" s="183" t="str">
        <f>VLOOKUP(U258,'リーグ戦表'!AH:AI,2,0)</f>
        <v>田上闘球FUTURES</v>
      </c>
    </row>
    <row r="259" spans="1:22" ht="12" customHeight="1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4"/>
      <c r="L259" s="138"/>
      <c r="M259" s="138"/>
      <c r="N259" s="131"/>
      <c r="O259" s="131"/>
      <c r="P259" s="131"/>
      <c r="Q259" s="172"/>
      <c r="R259" s="172"/>
      <c r="S259" s="180"/>
      <c r="U259" s="183" t="s">
        <v>22</v>
      </c>
      <c r="V259" s="183" t="str">
        <f>VLOOKUP(U259,'リーグ戦表'!AH:AI,2,0)</f>
        <v>寺井九谷クラブ</v>
      </c>
    </row>
    <row r="260" spans="1:19" ht="12" customHeight="1">
      <c r="A260" s="611">
        <v>10</v>
      </c>
      <c r="B260" s="605"/>
      <c r="C260" s="606"/>
      <c r="D260" s="606"/>
      <c r="E260" s="606"/>
      <c r="F260" s="606"/>
      <c r="G260" s="606"/>
      <c r="H260" s="606"/>
      <c r="I260" s="606"/>
      <c r="J260" s="607"/>
      <c r="K260" s="166"/>
      <c r="L260" s="139"/>
      <c r="M260" s="139"/>
      <c r="N260" s="158"/>
      <c r="O260" s="158"/>
      <c r="P260" s="158"/>
      <c r="Q260" s="160"/>
      <c r="R260" s="160"/>
      <c r="S260" s="181"/>
    </row>
    <row r="261" spans="1:16" ht="12" customHeight="1">
      <c r="A261" s="611"/>
      <c r="B261" s="608"/>
      <c r="C261" s="609"/>
      <c r="D261" s="609"/>
      <c r="E261" s="609"/>
      <c r="F261" s="609"/>
      <c r="G261" s="609"/>
      <c r="H261" s="609"/>
      <c r="I261" s="609"/>
      <c r="J261" s="610"/>
      <c r="K261" s="138"/>
      <c r="L261" s="138"/>
      <c r="M261" s="138"/>
      <c r="N261" s="131"/>
      <c r="O261" s="131"/>
      <c r="P261" s="131"/>
    </row>
    <row r="262" spans="1:16" ht="12" customHeight="1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38"/>
      <c r="L262" s="138"/>
      <c r="M262" s="138"/>
      <c r="N262" s="131"/>
      <c r="O262" s="131"/>
      <c r="P262" s="131"/>
    </row>
    <row r="263" spans="1:16" ht="12" customHeight="1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38"/>
      <c r="L263" s="138"/>
      <c r="M263" s="138"/>
      <c r="N263" s="131"/>
      <c r="O263" s="131"/>
      <c r="P263" s="131"/>
    </row>
    <row r="264" spans="1:16" ht="12" customHeight="1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38"/>
      <c r="L264" s="138"/>
      <c r="M264" s="138"/>
      <c r="N264" s="131"/>
      <c r="O264" s="131"/>
      <c r="P264" s="131"/>
    </row>
    <row r="265" spans="1:16" ht="12" customHeight="1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38"/>
      <c r="L265" s="138"/>
      <c r="M265" s="138"/>
      <c r="N265" s="138"/>
      <c r="O265" s="138"/>
      <c r="P265" s="138"/>
    </row>
    <row r="266" spans="1:13" ht="12" customHeight="1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38"/>
      <c r="L266" s="138"/>
      <c r="M266" s="138"/>
    </row>
    <row r="274" ht="14.25">
      <c r="B274" s="170" t="s">
        <v>48</v>
      </c>
    </row>
    <row r="276" spans="1:20" ht="12" customHeight="1">
      <c r="A276" s="592">
        <v>1</v>
      </c>
      <c r="B276" s="605"/>
      <c r="C276" s="606"/>
      <c r="D276" s="606"/>
      <c r="E276" s="606"/>
      <c r="F276" s="606"/>
      <c r="G276" s="606"/>
      <c r="H276" s="606"/>
      <c r="I276" s="606"/>
      <c r="J276" s="607"/>
      <c r="K276" s="132"/>
      <c r="L276" s="132"/>
      <c r="M276" s="132"/>
      <c r="N276" s="131"/>
      <c r="O276" s="131"/>
      <c r="P276" s="131"/>
      <c r="Q276" s="131"/>
      <c r="R276" s="131"/>
      <c r="S276" s="131"/>
      <c r="T276" s="131"/>
    </row>
    <row r="277" spans="1:27" ht="12" customHeight="1">
      <c r="A277" s="592"/>
      <c r="B277" s="608"/>
      <c r="C277" s="609"/>
      <c r="D277" s="609"/>
      <c r="E277" s="609"/>
      <c r="F277" s="609"/>
      <c r="G277" s="609"/>
      <c r="H277" s="609"/>
      <c r="I277" s="609"/>
      <c r="J277" s="610"/>
      <c r="K277" s="147"/>
      <c r="L277" s="147"/>
      <c r="M277" s="148"/>
      <c r="N277" s="141"/>
      <c r="O277" s="141"/>
      <c r="P277" s="141"/>
      <c r="Q277" s="145"/>
      <c r="R277" s="145"/>
      <c r="S277" s="145"/>
      <c r="U277" s="183" t="s">
        <v>41</v>
      </c>
      <c r="V277" s="183" t="str">
        <f>VLOOKUP(U277,'リーグ戦表'!AH:AI,2,0)</f>
        <v>針原パイレーツ</v>
      </c>
      <c r="AA277" s="144"/>
    </row>
    <row r="278" spans="1:31" ht="12" customHeight="1">
      <c r="A278" s="132"/>
      <c r="B278" s="132"/>
      <c r="C278" s="132"/>
      <c r="D278" s="132"/>
      <c r="E278" s="132"/>
      <c r="F278" s="132"/>
      <c r="G278" s="132"/>
      <c r="H278" s="132"/>
      <c r="K278" s="138"/>
      <c r="L278" s="138"/>
      <c r="M278" s="150"/>
      <c r="N278" s="158"/>
      <c r="O278" s="160"/>
      <c r="P278" s="175"/>
      <c r="Q278" s="145"/>
      <c r="R278" s="145"/>
      <c r="S278" s="132"/>
      <c r="T278" s="132"/>
      <c r="U278" s="183" t="s">
        <v>38</v>
      </c>
      <c r="V278" s="183" t="str">
        <f>VLOOKUP(U278,'リーグ戦表'!AH:AI,2,0)</f>
        <v>寺井クラブ</v>
      </c>
      <c r="W278" s="132"/>
      <c r="X278" s="132"/>
      <c r="Z278" s="144"/>
      <c r="AA278" s="144"/>
      <c r="AB278" s="164"/>
      <c r="AC278" s="164"/>
      <c r="AD278" s="126"/>
      <c r="AE278" s="124"/>
    </row>
    <row r="279" spans="1:31" ht="12" customHeight="1">
      <c r="A279" s="132"/>
      <c r="B279" s="133"/>
      <c r="C279" s="133"/>
      <c r="D279" s="133"/>
      <c r="E279" s="131"/>
      <c r="F279" s="131"/>
      <c r="G279" s="131"/>
      <c r="H279" s="131"/>
      <c r="K279" s="138"/>
      <c r="L279" s="138"/>
      <c r="M279" s="150"/>
      <c r="N279" s="167"/>
      <c r="O279" s="167"/>
      <c r="P279" s="178"/>
      <c r="Q279" s="145"/>
      <c r="R279" s="145"/>
      <c r="S279" s="132"/>
      <c r="T279" s="132"/>
      <c r="U279" s="183" t="s">
        <v>5</v>
      </c>
      <c r="V279" s="183" t="str">
        <f>VLOOKUP(U279,'リーグ戦表'!AH:AI,2,0)</f>
        <v>小木クラブ</v>
      </c>
      <c r="W279" s="132"/>
      <c r="X279" s="132"/>
      <c r="Z279" s="144"/>
      <c r="AA279" s="144"/>
      <c r="AB279" s="164"/>
      <c r="AC279" s="164"/>
      <c r="AD279" s="126"/>
      <c r="AE279" s="124"/>
    </row>
    <row r="280" spans="1:31" ht="12" customHeight="1">
      <c r="A280" s="592">
        <v>2</v>
      </c>
      <c r="B280" s="605"/>
      <c r="C280" s="606"/>
      <c r="D280" s="606"/>
      <c r="E280" s="606"/>
      <c r="F280" s="606"/>
      <c r="G280" s="606"/>
      <c r="H280" s="606"/>
      <c r="I280" s="606"/>
      <c r="J280" s="607"/>
      <c r="K280" s="142"/>
      <c r="L280" s="142"/>
      <c r="M280" s="143"/>
      <c r="N280" s="131"/>
      <c r="O280" s="141"/>
      <c r="P280" s="140"/>
      <c r="Q280" s="131"/>
      <c r="R280" s="131"/>
      <c r="S280" s="131"/>
      <c r="U280" s="183" t="s">
        <v>6</v>
      </c>
      <c r="V280" s="183" t="str">
        <f>VLOOKUP(U280,'リーグ戦表'!AH:AI,2,0)</f>
        <v>NISHIファイヤースターズ</v>
      </c>
      <c r="W280" s="132"/>
      <c r="X280" s="132"/>
      <c r="Y280" s="182"/>
      <c r="AB280" s="164"/>
      <c r="AC280" s="164"/>
      <c r="AE280" s="124"/>
    </row>
    <row r="281" spans="1:31" ht="12" customHeight="1">
      <c r="A281" s="592"/>
      <c r="B281" s="608"/>
      <c r="C281" s="609"/>
      <c r="D281" s="609"/>
      <c r="E281" s="609"/>
      <c r="F281" s="609"/>
      <c r="G281" s="609"/>
      <c r="H281" s="609"/>
      <c r="I281" s="609"/>
      <c r="J281" s="610"/>
      <c r="K281" s="173"/>
      <c r="L281" s="132"/>
      <c r="M281" s="132"/>
      <c r="N281" s="131"/>
      <c r="O281" s="131"/>
      <c r="P281" s="140"/>
      <c r="Q281" s="172"/>
      <c r="R281" s="172"/>
      <c r="S281" s="172"/>
      <c r="T281" s="153"/>
      <c r="U281" s="183" t="s">
        <v>7</v>
      </c>
      <c r="V281" s="183" t="str">
        <f>VLOOKUP(U281,'リーグ戦表'!AH:AI,2,0)</f>
        <v>山中SPARS</v>
      </c>
      <c r="W281" s="132"/>
      <c r="X281" s="132"/>
      <c r="Y281" s="182"/>
      <c r="AB281" s="164"/>
      <c r="AC281" s="164"/>
      <c r="AE281" s="124"/>
    </row>
    <row r="282" spans="1:31" ht="12" customHeight="1">
      <c r="A282" s="132"/>
      <c r="B282" s="131"/>
      <c r="C282" s="132"/>
      <c r="D282" s="132"/>
      <c r="E282" s="132"/>
      <c r="F282" s="132"/>
      <c r="G282" s="132"/>
      <c r="H282" s="145"/>
      <c r="K282" s="138"/>
      <c r="L282" s="138"/>
      <c r="M282" s="138"/>
      <c r="N282" s="131"/>
      <c r="O282" s="131"/>
      <c r="P282" s="140"/>
      <c r="Q282" s="160"/>
      <c r="R282" s="160"/>
      <c r="S282" s="160"/>
      <c r="T282" s="141"/>
      <c r="U282" s="183" t="s">
        <v>8</v>
      </c>
      <c r="V282" s="183" t="str">
        <f>VLOOKUP(U282,'リーグ戦表'!AH:AI,2,0)</f>
        <v>松任の大魔陣</v>
      </c>
      <c r="W282" s="132"/>
      <c r="X282" s="132"/>
      <c r="Y282" s="182"/>
      <c r="AB282" s="164"/>
      <c r="AC282" s="164"/>
      <c r="AE282" s="124"/>
    </row>
    <row r="283" spans="1:31" ht="12" customHeight="1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1"/>
      <c r="L283" s="131"/>
      <c r="M283" s="131"/>
      <c r="N283" s="131"/>
      <c r="O283" s="131"/>
      <c r="P283" s="140"/>
      <c r="Q283" s="167"/>
      <c r="R283" s="167"/>
      <c r="S283" s="178"/>
      <c r="T283" s="141"/>
      <c r="U283" s="183" t="s">
        <v>21</v>
      </c>
      <c r="V283" s="183" t="str">
        <f>VLOOKUP(U283,'リーグ戦表'!AH:AI,2,0)</f>
        <v>千坂ドッジファイヤーズ</v>
      </c>
      <c r="W283" s="149"/>
      <c r="X283" s="149"/>
      <c r="Y283" s="182"/>
      <c r="AB283" s="164"/>
      <c r="AC283" s="164"/>
      <c r="AE283" s="124"/>
    </row>
    <row r="284" spans="1:31" ht="12" customHeight="1">
      <c r="A284" s="592">
        <v>3</v>
      </c>
      <c r="B284" s="605"/>
      <c r="C284" s="606"/>
      <c r="D284" s="606"/>
      <c r="E284" s="606"/>
      <c r="F284" s="606"/>
      <c r="G284" s="606"/>
      <c r="H284" s="606"/>
      <c r="I284" s="606"/>
      <c r="J284" s="607"/>
      <c r="K284" s="131"/>
      <c r="L284" s="131"/>
      <c r="M284" s="131"/>
      <c r="N284" s="131"/>
      <c r="O284" s="131"/>
      <c r="P284" s="140"/>
      <c r="Q284" s="131"/>
      <c r="R284" s="131"/>
      <c r="S284" s="168"/>
      <c r="T284" s="153"/>
      <c r="U284" s="183" t="s">
        <v>9</v>
      </c>
      <c r="V284" s="183" t="str">
        <f>VLOOKUP(U284,'リーグ戦表'!AH:AI,2,0)</f>
        <v>鞍月アタッカーズ</v>
      </c>
      <c r="W284" s="145"/>
      <c r="X284" s="145"/>
      <c r="Y284" s="182"/>
      <c r="AB284" s="164"/>
      <c r="AC284" s="164"/>
      <c r="AE284" s="124"/>
    </row>
    <row r="285" spans="1:31" ht="12" customHeight="1">
      <c r="A285" s="592"/>
      <c r="B285" s="608"/>
      <c r="C285" s="609"/>
      <c r="D285" s="609"/>
      <c r="E285" s="609"/>
      <c r="F285" s="609"/>
      <c r="G285" s="609"/>
      <c r="H285" s="609"/>
      <c r="I285" s="609"/>
      <c r="J285" s="610"/>
      <c r="K285" s="156"/>
      <c r="L285" s="156"/>
      <c r="M285" s="157"/>
      <c r="N285" s="131"/>
      <c r="O285" s="131"/>
      <c r="P285" s="140"/>
      <c r="Q285" s="131"/>
      <c r="R285" s="131"/>
      <c r="S285" s="150"/>
      <c r="T285" s="153"/>
      <c r="U285" s="153"/>
      <c r="Y285" s="182"/>
      <c r="AB285" s="164"/>
      <c r="AC285" s="164"/>
      <c r="AE285" s="124"/>
    </row>
    <row r="286" spans="1:31" ht="12" customHeight="1">
      <c r="A286" s="131"/>
      <c r="B286" s="131"/>
      <c r="C286" s="131"/>
      <c r="D286" s="131"/>
      <c r="E286" s="133"/>
      <c r="F286" s="133"/>
      <c r="G286" s="133"/>
      <c r="H286" s="133"/>
      <c r="I286" s="133"/>
      <c r="J286" s="133"/>
      <c r="K286" s="131"/>
      <c r="L286" s="131"/>
      <c r="M286" s="140"/>
      <c r="N286" s="158"/>
      <c r="O286" s="158"/>
      <c r="P286" s="169"/>
      <c r="Q286" s="141"/>
      <c r="R286" s="131"/>
      <c r="S286" s="150"/>
      <c r="T286" s="149"/>
      <c r="U286" s="144"/>
      <c r="V286" s="144"/>
      <c r="W286" s="144"/>
      <c r="X286" s="144"/>
      <c r="AB286" s="164"/>
      <c r="AC286" s="164"/>
      <c r="AE286" s="124"/>
    </row>
    <row r="287" spans="1:31" ht="12" customHeight="1">
      <c r="A287" s="132"/>
      <c r="B287" s="132"/>
      <c r="C287" s="132"/>
      <c r="D287" s="132"/>
      <c r="E287" s="132"/>
      <c r="F287" s="132"/>
      <c r="G287" s="132"/>
      <c r="H287" s="132"/>
      <c r="K287" s="138"/>
      <c r="L287" s="138"/>
      <c r="M287" s="150"/>
      <c r="N287" s="156"/>
      <c r="O287" s="156"/>
      <c r="P287" s="156"/>
      <c r="Q287" s="131"/>
      <c r="R287" s="131"/>
      <c r="S287" s="140"/>
      <c r="T287" s="144"/>
      <c r="U287" s="144"/>
      <c r="V287" s="144"/>
      <c r="W287" s="144"/>
      <c r="X287" s="144"/>
      <c r="AB287" s="164"/>
      <c r="AC287" s="164"/>
      <c r="AE287" s="124"/>
    </row>
    <row r="288" spans="1:31" ht="12" customHeight="1">
      <c r="A288" s="592">
        <v>4</v>
      </c>
      <c r="B288" s="605"/>
      <c r="C288" s="606"/>
      <c r="D288" s="606"/>
      <c r="E288" s="606"/>
      <c r="F288" s="606"/>
      <c r="G288" s="606"/>
      <c r="H288" s="606"/>
      <c r="I288" s="606"/>
      <c r="J288" s="607"/>
      <c r="K288" s="142"/>
      <c r="L288" s="142"/>
      <c r="M288" s="143"/>
      <c r="N288" s="131"/>
      <c r="O288" s="131"/>
      <c r="P288" s="131"/>
      <c r="Q288" s="131"/>
      <c r="R288" s="131"/>
      <c r="S288" s="140"/>
      <c r="T288" s="131"/>
      <c r="V288" s="138" t="s">
        <v>37</v>
      </c>
      <c r="AB288" s="164"/>
      <c r="AC288" s="164"/>
      <c r="AE288" s="124"/>
    </row>
    <row r="289" spans="1:31" ht="12" customHeight="1">
      <c r="A289" s="592"/>
      <c r="B289" s="608"/>
      <c r="C289" s="609"/>
      <c r="D289" s="609"/>
      <c r="E289" s="609"/>
      <c r="F289" s="609"/>
      <c r="G289" s="609"/>
      <c r="H289" s="609"/>
      <c r="I289" s="609"/>
      <c r="J289" s="610"/>
      <c r="K289" s="132"/>
      <c r="L289" s="132"/>
      <c r="M289" s="132"/>
      <c r="N289" s="131"/>
      <c r="O289" s="131"/>
      <c r="P289" s="131"/>
      <c r="Q289" s="131"/>
      <c r="R289" s="131"/>
      <c r="S289" s="140"/>
      <c r="T289" s="185"/>
      <c r="U289" s="139"/>
      <c r="Y289" s="121"/>
      <c r="AB289" s="164"/>
      <c r="AC289" s="164"/>
      <c r="AE289" s="124"/>
    </row>
    <row r="290" spans="1:31" ht="12" customHeight="1">
      <c r="A290" s="132"/>
      <c r="B290" s="132"/>
      <c r="C290" s="132"/>
      <c r="D290" s="132"/>
      <c r="E290" s="132"/>
      <c r="F290" s="132"/>
      <c r="G290" s="132"/>
      <c r="H290" s="132"/>
      <c r="K290" s="138"/>
      <c r="L290" s="138"/>
      <c r="M290" s="138"/>
      <c r="N290" s="131"/>
      <c r="O290" s="131"/>
      <c r="P290" s="131"/>
      <c r="Q290" s="131"/>
      <c r="R290" s="131"/>
      <c r="S290" s="140"/>
      <c r="T290" s="131"/>
      <c r="AE290" s="124"/>
    </row>
    <row r="291" spans="1:31" ht="12" customHeight="1">
      <c r="A291" s="132"/>
      <c r="B291" s="132"/>
      <c r="C291" s="132"/>
      <c r="D291" s="132"/>
      <c r="E291" s="132"/>
      <c r="F291" s="132"/>
      <c r="G291" s="132"/>
      <c r="H291" s="132"/>
      <c r="K291" s="138"/>
      <c r="L291" s="138"/>
      <c r="M291" s="138"/>
      <c r="N291" s="132"/>
      <c r="O291" s="132"/>
      <c r="P291" s="131"/>
      <c r="Q291" s="131"/>
      <c r="R291" s="131"/>
      <c r="S291" s="140"/>
      <c r="T291" s="131"/>
      <c r="AE291" s="124"/>
    </row>
    <row r="292" spans="1:19" ht="12" customHeight="1">
      <c r="A292" s="592">
        <v>5</v>
      </c>
      <c r="B292" s="605"/>
      <c r="C292" s="606"/>
      <c r="D292" s="606"/>
      <c r="E292" s="606"/>
      <c r="F292" s="606"/>
      <c r="G292" s="606"/>
      <c r="H292" s="606"/>
      <c r="I292" s="606"/>
      <c r="J292" s="607"/>
      <c r="N292" s="131"/>
      <c r="O292" s="131"/>
      <c r="P292" s="131"/>
      <c r="S292" s="150"/>
    </row>
    <row r="293" spans="1:19" ht="12" customHeight="1">
      <c r="A293" s="592"/>
      <c r="B293" s="608"/>
      <c r="C293" s="609"/>
      <c r="D293" s="609"/>
      <c r="E293" s="609"/>
      <c r="F293" s="609"/>
      <c r="G293" s="609"/>
      <c r="H293" s="609"/>
      <c r="I293" s="609"/>
      <c r="J293" s="610"/>
      <c r="K293" s="162"/>
      <c r="L293" s="162"/>
      <c r="M293" s="163"/>
      <c r="N293" s="141"/>
      <c r="O293" s="141"/>
      <c r="P293" s="141"/>
      <c r="S293" s="150"/>
    </row>
    <row r="294" spans="1:19" ht="12" customHeight="1">
      <c r="A294" s="134"/>
      <c r="B294" s="131"/>
      <c r="K294" s="138"/>
      <c r="L294" s="138"/>
      <c r="M294" s="150"/>
      <c r="N294" s="158"/>
      <c r="O294" s="160"/>
      <c r="P294" s="175"/>
      <c r="S294" s="150"/>
    </row>
    <row r="295" spans="1:19" ht="12" customHeight="1">
      <c r="A295" s="134"/>
      <c r="K295" s="138"/>
      <c r="L295" s="138"/>
      <c r="M295" s="150"/>
      <c r="N295" s="167"/>
      <c r="O295" s="167"/>
      <c r="P295" s="178"/>
      <c r="S295" s="150"/>
    </row>
    <row r="296" spans="1:19" ht="12" customHeight="1">
      <c r="A296" s="592">
        <v>6</v>
      </c>
      <c r="B296" s="605"/>
      <c r="C296" s="606"/>
      <c r="D296" s="606"/>
      <c r="E296" s="606"/>
      <c r="F296" s="606"/>
      <c r="G296" s="606"/>
      <c r="H296" s="606"/>
      <c r="I296" s="606"/>
      <c r="J296" s="607"/>
      <c r="K296" s="139"/>
      <c r="L296" s="139"/>
      <c r="M296" s="154"/>
      <c r="N296" s="131"/>
      <c r="O296" s="141"/>
      <c r="P296" s="140"/>
      <c r="S296" s="150"/>
    </row>
    <row r="297" spans="1:19" ht="12" customHeight="1">
      <c r="A297" s="592"/>
      <c r="B297" s="608"/>
      <c r="C297" s="609"/>
      <c r="D297" s="609"/>
      <c r="E297" s="609"/>
      <c r="F297" s="609"/>
      <c r="G297" s="609"/>
      <c r="H297" s="609"/>
      <c r="I297" s="609"/>
      <c r="J297" s="610"/>
      <c r="K297" s="174"/>
      <c r="N297" s="131"/>
      <c r="O297" s="131"/>
      <c r="P297" s="140"/>
      <c r="S297" s="150"/>
    </row>
    <row r="298" spans="1:19" ht="12" customHeight="1">
      <c r="A298" s="134"/>
      <c r="N298" s="131"/>
      <c r="O298" s="131"/>
      <c r="P298" s="140"/>
      <c r="Q298" s="139"/>
      <c r="R298" s="139"/>
      <c r="S298" s="154"/>
    </row>
    <row r="299" spans="1:19" ht="12" customHeight="1">
      <c r="A299" s="134"/>
      <c r="N299" s="131"/>
      <c r="O299" s="131"/>
      <c r="P299" s="140"/>
      <c r="Q299" s="156"/>
      <c r="R299" s="156"/>
      <c r="S299" s="156"/>
    </row>
    <row r="300" spans="1:19" ht="12" customHeight="1">
      <c r="A300" s="592">
        <v>7</v>
      </c>
      <c r="B300" s="605"/>
      <c r="C300" s="606"/>
      <c r="D300" s="606"/>
      <c r="E300" s="606"/>
      <c r="F300" s="606"/>
      <c r="G300" s="606"/>
      <c r="H300" s="606"/>
      <c r="I300" s="606"/>
      <c r="J300" s="607"/>
      <c r="K300" s="165"/>
      <c r="N300" s="131"/>
      <c r="O300" s="131"/>
      <c r="P300" s="140"/>
      <c r="Q300" s="131"/>
      <c r="R300" s="131"/>
      <c r="S300" s="131"/>
    </row>
    <row r="301" spans="1:19" ht="12" customHeight="1">
      <c r="A301" s="592"/>
      <c r="B301" s="608"/>
      <c r="C301" s="609"/>
      <c r="D301" s="609"/>
      <c r="E301" s="609"/>
      <c r="F301" s="609"/>
      <c r="G301" s="609"/>
      <c r="H301" s="609"/>
      <c r="I301" s="609"/>
      <c r="J301" s="610"/>
      <c r="K301" s="162"/>
      <c r="L301" s="162"/>
      <c r="M301" s="163"/>
      <c r="N301" s="131"/>
      <c r="O301" s="131"/>
      <c r="P301" s="140"/>
      <c r="Q301" s="131"/>
      <c r="S301" s="131"/>
    </row>
    <row r="302" spans="1:19" ht="12" customHeight="1">
      <c r="A302" s="134"/>
      <c r="B302" s="131"/>
      <c r="K302" s="138"/>
      <c r="L302" s="138"/>
      <c r="M302" s="150"/>
      <c r="N302" s="158"/>
      <c r="O302" s="158"/>
      <c r="P302" s="169"/>
      <c r="Q302" s="131"/>
      <c r="S302" s="141"/>
    </row>
    <row r="303" spans="1:19" ht="12" customHeight="1">
      <c r="A303" s="134"/>
      <c r="K303" s="138"/>
      <c r="L303" s="138"/>
      <c r="M303" s="150"/>
      <c r="Q303" s="131"/>
      <c r="S303" s="141"/>
    </row>
    <row r="304" spans="1:19" ht="12" customHeight="1">
      <c r="A304" s="592">
        <v>8</v>
      </c>
      <c r="B304" s="605"/>
      <c r="C304" s="606"/>
      <c r="D304" s="606"/>
      <c r="E304" s="606"/>
      <c r="F304" s="606"/>
      <c r="G304" s="606"/>
      <c r="H304" s="606"/>
      <c r="I304" s="606"/>
      <c r="J304" s="607"/>
      <c r="K304" s="139"/>
      <c r="L304" s="139"/>
      <c r="M304" s="154"/>
      <c r="Q304" s="131"/>
      <c r="R304" s="131"/>
      <c r="S304" s="131"/>
    </row>
    <row r="305" spans="1:19" ht="12" customHeight="1">
      <c r="A305" s="592"/>
      <c r="B305" s="608"/>
      <c r="C305" s="609"/>
      <c r="D305" s="609"/>
      <c r="E305" s="609"/>
      <c r="F305" s="609"/>
      <c r="G305" s="609"/>
      <c r="H305" s="609"/>
      <c r="I305" s="609"/>
      <c r="J305" s="610"/>
      <c r="Q305" s="131"/>
      <c r="R305" s="131"/>
      <c r="S305" s="131"/>
    </row>
    <row r="309" spans="1:20" ht="12" customHeight="1">
      <c r="A309" s="121"/>
      <c r="B309" s="170" t="s">
        <v>51</v>
      </c>
      <c r="C309" s="121"/>
      <c r="D309" s="121"/>
      <c r="E309" s="121"/>
      <c r="F309" s="121"/>
      <c r="G309" s="121"/>
      <c r="H309" s="121"/>
      <c r="I309" s="121"/>
      <c r="J309" s="121"/>
      <c r="K309" s="132"/>
      <c r="L309" s="132"/>
      <c r="M309" s="132"/>
      <c r="N309" s="131"/>
      <c r="O309" s="131"/>
      <c r="P309" s="131"/>
      <c r="Q309" s="131"/>
      <c r="R309" s="131"/>
      <c r="S309" s="131"/>
      <c r="T309" s="131"/>
    </row>
    <row r="310" spans="1:27" ht="12" customHeight="1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32"/>
      <c r="L310" s="132"/>
      <c r="M310" s="132"/>
      <c r="N310" s="141"/>
      <c r="O310" s="141"/>
      <c r="P310" s="141"/>
      <c r="Q310" s="145"/>
      <c r="R310" s="145"/>
      <c r="S310" s="145"/>
      <c r="AA310" s="144"/>
    </row>
    <row r="311" spans="1:31" ht="12" customHeight="1">
      <c r="A311" s="611">
        <v>1</v>
      </c>
      <c r="B311" s="605"/>
      <c r="C311" s="606"/>
      <c r="D311" s="606"/>
      <c r="E311" s="606"/>
      <c r="F311" s="606"/>
      <c r="G311" s="606"/>
      <c r="H311" s="606"/>
      <c r="I311" s="606"/>
      <c r="J311" s="607"/>
      <c r="K311" s="166"/>
      <c r="L311" s="139"/>
      <c r="M311" s="139"/>
      <c r="N311" s="158"/>
      <c r="O311" s="160"/>
      <c r="P311" s="175"/>
      <c r="Q311" s="145"/>
      <c r="R311" s="145"/>
      <c r="S311" s="132"/>
      <c r="T311" s="132"/>
      <c r="W311" s="132"/>
      <c r="X311" s="132"/>
      <c r="Z311" s="144"/>
      <c r="AA311" s="144"/>
      <c r="AB311" s="164"/>
      <c r="AC311" s="164"/>
      <c r="AD311" s="126"/>
      <c r="AE311" s="124"/>
    </row>
    <row r="312" spans="1:31" ht="12" customHeight="1">
      <c r="A312" s="611"/>
      <c r="B312" s="608"/>
      <c r="C312" s="609"/>
      <c r="D312" s="609"/>
      <c r="E312" s="609"/>
      <c r="F312" s="609"/>
      <c r="G312" s="609"/>
      <c r="H312" s="609"/>
      <c r="I312" s="609"/>
      <c r="J312" s="610"/>
      <c r="K312" s="138"/>
      <c r="L312" s="138"/>
      <c r="M312" s="138"/>
      <c r="N312" s="167"/>
      <c r="O312" s="167"/>
      <c r="P312" s="178"/>
      <c r="Q312" s="145"/>
      <c r="R312" s="145"/>
      <c r="S312" s="132"/>
      <c r="T312" s="132"/>
      <c r="U312" s="183" t="s">
        <v>41</v>
      </c>
      <c r="V312" s="183" t="str">
        <f>VLOOKUP(U312,'リーグ戦表'!AH:AI,2,0)</f>
        <v>針原パイレーツ</v>
      </c>
      <c r="W312" s="132"/>
      <c r="X312" s="132"/>
      <c r="Z312" s="144"/>
      <c r="AA312" s="144"/>
      <c r="AB312" s="164"/>
      <c r="AC312" s="164"/>
      <c r="AD312" s="126"/>
      <c r="AE312" s="124"/>
    </row>
    <row r="313" spans="1:31" ht="12" customHeight="1">
      <c r="A313" s="141"/>
      <c r="B313" s="141"/>
      <c r="C313" s="141"/>
      <c r="D313" s="141"/>
      <c r="E313" s="141"/>
      <c r="F313" s="141"/>
      <c r="G313" s="141"/>
      <c r="H313" s="141"/>
      <c r="I313" s="141"/>
      <c r="J313" s="141"/>
      <c r="K313" s="132"/>
      <c r="L313" s="132"/>
      <c r="M313" s="132"/>
      <c r="N313" s="131"/>
      <c r="O313" s="141"/>
      <c r="P313" s="140"/>
      <c r="Q313" s="131"/>
      <c r="R313" s="131"/>
      <c r="S313" s="131"/>
      <c r="U313" s="183" t="s">
        <v>38</v>
      </c>
      <c r="V313" s="183" t="str">
        <f>VLOOKUP(U313,'リーグ戦表'!AH:AI,2,0)</f>
        <v>寺井クラブ</v>
      </c>
      <c r="W313" s="132"/>
      <c r="X313" s="132"/>
      <c r="Y313" s="182"/>
      <c r="AB313" s="164"/>
      <c r="AC313" s="164"/>
      <c r="AE313" s="124"/>
    </row>
    <row r="314" spans="1:31" ht="12" customHeight="1">
      <c r="A314" s="141"/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32"/>
      <c r="M314" s="132"/>
      <c r="N314" s="131"/>
      <c r="O314" s="131"/>
      <c r="P314" s="140"/>
      <c r="Q314" s="172"/>
      <c r="R314" s="172"/>
      <c r="S314" s="172"/>
      <c r="T314" s="153"/>
      <c r="U314" s="183" t="s">
        <v>5</v>
      </c>
      <c r="V314" s="183" t="str">
        <f>VLOOKUP(U314,'リーグ戦表'!AH:AI,2,0)</f>
        <v>小木クラブ</v>
      </c>
      <c r="W314" s="132"/>
      <c r="X314" s="132"/>
      <c r="Y314" s="182"/>
      <c r="AB314" s="164"/>
      <c r="AC314" s="164"/>
      <c r="AE314" s="124"/>
    </row>
    <row r="315" spans="1:31" ht="12" customHeight="1">
      <c r="A315" s="132"/>
      <c r="B315" s="131"/>
      <c r="C315" s="132"/>
      <c r="D315" s="132"/>
      <c r="E315" s="132"/>
      <c r="F315" s="132"/>
      <c r="G315" s="132"/>
      <c r="H315" s="145"/>
      <c r="K315" s="138"/>
      <c r="L315" s="138"/>
      <c r="M315" s="138"/>
      <c r="N315" s="131"/>
      <c r="O315" s="131"/>
      <c r="P315" s="140"/>
      <c r="Q315" s="160"/>
      <c r="R315" s="160"/>
      <c r="S315" s="160"/>
      <c r="T315" s="141"/>
      <c r="U315" s="183" t="s">
        <v>6</v>
      </c>
      <c r="V315" s="183" t="str">
        <f>VLOOKUP(U315,'リーグ戦表'!AH:AI,2,0)</f>
        <v>NISHIファイヤースターズ</v>
      </c>
      <c r="W315" s="132"/>
      <c r="X315" s="132"/>
      <c r="Y315" s="182"/>
      <c r="AB315" s="164"/>
      <c r="AC315" s="164"/>
      <c r="AE315" s="124"/>
    </row>
    <row r="316" spans="1:31" ht="12" customHeight="1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1"/>
      <c r="L316" s="131"/>
      <c r="M316" s="131"/>
      <c r="N316" s="131"/>
      <c r="O316" s="131"/>
      <c r="P316" s="140"/>
      <c r="Q316" s="167"/>
      <c r="R316" s="167"/>
      <c r="S316" s="178"/>
      <c r="T316" s="141"/>
      <c r="U316" s="183" t="s">
        <v>7</v>
      </c>
      <c r="V316" s="183" t="str">
        <f>VLOOKUP(U316,'リーグ戦表'!AH:AI,2,0)</f>
        <v>山中SPARS</v>
      </c>
      <c r="W316" s="149"/>
      <c r="X316" s="149"/>
      <c r="Y316" s="182"/>
      <c r="AB316" s="164"/>
      <c r="AC316" s="164"/>
      <c r="AE316" s="124"/>
    </row>
    <row r="317" spans="1:31" ht="12" customHeight="1">
      <c r="A317" s="592">
        <v>2</v>
      </c>
      <c r="B317" s="605"/>
      <c r="C317" s="606"/>
      <c r="D317" s="606"/>
      <c r="E317" s="606"/>
      <c r="F317" s="606"/>
      <c r="G317" s="606"/>
      <c r="H317" s="606"/>
      <c r="I317" s="606"/>
      <c r="J317" s="607"/>
      <c r="K317" s="131"/>
      <c r="L317" s="131"/>
      <c r="M317" s="131"/>
      <c r="N317" s="131"/>
      <c r="O317" s="131"/>
      <c r="P317" s="140"/>
      <c r="Q317" s="131"/>
      <c r="R317" s="131"/>
      <c r="S317" s="168"/>
      <c r="T317" s="153"/>
      <c r="U317" s="183" t="s">
        <v>8</v>
      </c>
      <c r="V317" s="183" t="str">
        <f>VLOOKUP(U317,'リーグ戦表'!AH:AI,2,0)</f>
        <v>松任の大魔陣</v>
      </c>
      <c r="W317" s="145"/>
      <c r="X317" s="145"/>
      <c r="Y317" s="182"/>
      <c r="AB317" s="164"/>
      <c r="AC317" s="164"/>
      <c r="AE317" s="124"/>
    </row>
    <row r="318" spans="1:31" ht="12" customHeight="1">
      <c r="A318" s="592"/>
      <c r="B318" s="608"/>
      <c r="C318" s="609"/>
      <c r="D318" s="609"/>
      <c r="E318" s="609"/>
      <c r="F318" s="609"/>
      <c r="G318" s="609"/>
      <c r="H318" s="609"/>
      <c r="I318" s="609"/>
      <c r="J318" s="610"/>
      <c r="K318" s="156"/>
      <c r="L318" s="156"/>
      <c r="M318" s="157"/>
      <c r="N318" s="131"/>
      <c r="O318" s="131"/>
      <c r="P318" s="140"/>
      <c r="Q318" s="131"/>
      <c r="R318" s="131"/>
      <c r="S318" s="150"/>
      <c r="T318" s="153"/>
      <c r="U318" s="153"/>
      <c r="Y318" s="182"/>
      <c r="AB318" s="164"/>
      <c r="AC318" s="164"/>
      <c r="AE318" s="124"/>
    </row>
    <row r="319" spans="1:31" ht="12" customHeight="1">
      <c r="A319" s="131"/>
      <c r="B319" s="131"/>
      <c r="C319" s="131"/>
      <c r="D319" s="131"/>
      <c r="E319" s="133"/>
      <c r="F319" s="133"/>
      <c r="G319" s="133"/>
      <c r="H319" s="133"/>
      <c r="I319" s="133"/>
      <c r="J319" s="133"/>
      <c r="K319" s="131"/>
      <c r="L319" s="131"/>
      <c r="M319" s="140"/>
      <c r="N319" s="158"/>
      <c r="O319" s="158"/>
      <c r="P319" s="169"/>
      <c r="Q319" s="141"/>
      <c r="R319" s="131"/>
      <c r="S319" s="150"/>
      <c r="T319" s="149"/>
      <c r="U319" s="144"/>
      <c r="V319" s="144"/>
      <c r="W319" s="144"/>
      <c r="X319" s="144"/>
      <c r="AB319" s="164"/>
      <c r="AC319" s="164"/>
      <c r="AE319" s="124"/>
    </row>
    <row r="320" spans="1:31" ht="12" customHeight="1">
      <c r="A320" s="132"/>
      <c r="B320" s="132"/>
      <c r="C320" s="132"/>
      <c r="D320" s="132"/>
      <c r="E320" s="132"/>
      <c r="F320" s="132"/>
      <c r="G320" s="132"/>
      <c r="H320" s="132"/>
      <c r="K320" s="138"/>
      <c r="L320" s="138"/>
      <c r="M320" s="150"/>
      <c r="N320" s="156"/>
      <c r="O320" s="156"/>
      <c r="P320" s="156"/>
      <c r="Q320" s="131"/>
      <c r="R320" s="131"/>
      <c r="S320" s="140"/>
      <c r="T320" s="144"/>
      <c r="U320" s="144"/>
      <c r="V320" s="144"/>
      <c r="W320" s="144"/>
      <c r="X320" s="144"/>
      <c r="AB320" s="164"/>
      <c r="AC320" s="164"/>
      <c r="AE320" s="124"/>
    </row>
    <row r="321" spans="1:31" ht="12" customHeight="1">
      <c r="A321" s="592">
        <v>3</v>
      </c>
      <c r="B321" s="605"/>
      <c r="C321" s="606"/>
      <c r="D321" s="606"/>
      <c r="E321" s="606"/>
      <c r="F321" s="606"/>
      <c r="G321" s="606"/>
      <c r="H321" s="606"/>
      <c r="I321" s="606"/>
      <c r="J321" s="607"/>
      <c r="K321" s="142"/>
      <c r="L321" s="142"/>
      <c r="M321" s="143"/>
      <c r="N321" s="131"/>
      <c r="O321" s="131"/>
      <c r="P321" s="131"/>
      <c r="Q321" s="131"/>
      <c r="R321" s="131"/>
      <c r="S321" s="140"/>
      <c r="T321" s="131"/>
      <c r="V321" s="138" t="s">
        <v>37</v>
      </c>
      <c r="AB321" s="164"/>
      <c r="AC321" s="164"/>
      <c r="AE321" s="124"/>
    </row>
    <row r="322" spans="1:31" ht="12" customHeight="1">
      <c r="A322" s="592"/>
      <c r="B322" s="608"/>
      <c r="C322" s="609"/>
      <c r="D322" s="609"/>
      <c r="E322" s="609"/>
      <c r="F322" s="609"/>
      <c r="G322" s="609"/>
      <c r="H322" s="609"/>
      <c r="I322" s="609"/>
      <c r="J322" s="610"/>
      <c r="K322" s="132"/>
      <c r="L322" s="132"/>
      <c r="M322" s="132"/>
      <c r="N322" s="131"/>
      <c r="O322" s="131"/>
      <c r="P322" s="131"/>
      <c r="Q322" s="131"/>
      <c r="R322" s="131"/>
      <c r="S322" s="140"/>
      <c r="T322" s="185"/>
      <c r="U322" s="139"/>
      <c r="Y322" s="121"/>
      <c r="AB322" s="164"/>
      <c r="AC322" s="164"/>
      <c r="AE322" s="124"/>
    </row>
    <row r="323" spans="1:31" ht="12" customHeight="1">
      <c r="A323" s="132"/>
      <c r="B323" s="132"/>
      <c r="C323" s="132"/>
      <c r="D323" s="132"/>
      <c r="E323" s="132"/>
      <c r="F323" s="132"/>
      <c r="G323" s="132"/>
      <c r="H323" s="132"/>
      <c r="K323" s="138"/>
      <c r="L323" s="138"/>
      <c r="M323" s="138"/>
      <c r="N323" s="131"/>
      <c r="O323" s="131"/>
      <c r="P323" s="131"/>
      <c r="Q323" s="131"/>
      <c r="R323" s="131"/>
      <c r="S323" s="140"/>
      <c r="T323" s="131"/>
      <c r="AE323" s="124"/>
    </row>
    <row r="324" spans="1:31" ht="12" customHeight="1">
      <c r="A324" s="132"/>
      <c r="B324" s="132"/>
      <c r="C324" s="132"/>
      <c r="D324" s="132"/>
      <c r="E324" s="132"/>
      <c r="F324" s="132"/>
      <c r="G324" s="132"/>
      <c r="H324" s="132"/>
      <c r="K324" s="138"/>
      <c r="L324" s="138"/>
      <c r="M324" s="138"/>
      <c r="N324" s="132"/>
      <c r="O324" s="132"/>
      <c r="P324" s="131"/>
      <c r="Q324" s="131"/>
      <c r="R324" s="131"/>
      <c r="S324" s="140"/>
      <c r="T324" s="131"/>
      <c r="AE324" s="124"/>
    </row>
    <row r="325" spans="1:19" ht="12" customHeight="1">
      <c r="A325" s="592">
        <v>4</v>
      </c>
      <c r="B325" s="605"/>
      <c r="C325" s="606"/>
      <c r="D325" s="606"/>
      <c r="E325" s="606"/>
      <c r="F325" s="606"/>
      <c r="G325" s="606"/>
      <c r="H325" s="606"/>
      <c r="I325" s="606"/>
      <c r="J325" s="607"/>
      <c r="N325" s="131"/>
      <c r="O325" s="131"/>
      <c r="P325" s="131"/>
      <c r="S325" s="150"/>
    </row>
    <row r="326" spans="1:19" ht="12" customHeight="1">
      <c r="A326" s="592"/>
      <c r="B326" s="608"/>
      <c r="C326" s="609"/>
      <c r="D326" s="609"/>
      <c r="E326" s="609"/>
      <c r="F326" s="609"/>
      <c r="G326" s="609"/>
      <c r="H326" s="609"/>
      <c r="I326" s="609"/>
      <c r="J326" s="610"/>
      <c r="K326" s="162"/>
      <c r="L326" s="162"/>
      <c r="M326" s="163"/>
      <c r="N326" s="141"/>
      <c r="O326" s="141"/>
      <c r="P326" s="141"/>
      <c r="S326" s="150"/>
    </row>
    <row r="327" spans="1:19" ht="12" customHeight="1">
      <c r="A327" s="134"/>
      <c r="B327" s="131"/>
      <c r="K327" s="138"/>
      <c r="L327" s="138"/>
      <c r="M327" s="150"/>
      <c r="N327" s="158"/>
      <c r="O327" s="160"/>
      <c r="P327" s="175"/>
      <c r="S327" s="150"/>
    </row>
    <row r="328" spans="1:19" ht="12" customHeight="1">
      <c r="A328" s="134"/>
      <c r="K328" s="138"/>
      <c r="L328" s="138"/>
      <c r="M328" s="150"/>
      <c r="N328" s="167"/>
      <c r="O328" s="167"/>
      <c r="P328" s="178"/>
      <c r="S328" s="150"/>
    </row>
    <row r="329" spans="1:19" ht="12" customHeight="1">
      <c r="A329" s="592">
        <v>5</v>
      </c>
      <c r="B329" s="605"/>
      <c r="C329" s="606"/>
      <c r="D329" s="606"/>
      <c r="E329" s="606"/>
      <c r="F329" s="606"/>
      <c r="G329" s="606"/>
      <c r="H329" s="606"/>
      <c r="I329" s="606"/>
      <c r="J329" s="607"/>
      <c r="K329" s="139"/>
      <c r="L329" s="139"/>
      <c r="M329" s="154"/>
      <c r="N329" s="131"/>
      <c r="O329" s="141"/>
      <c r="P329" s="140"/>
      <c r="S329" s="150"/>
    </row>
    <row r="330" spans="1:19" ht="12" customHeight="1">
      <c r="A330" s="592"/>
      <c r="B330" s="608"/>
      <c r="C330" s="609"/>
      <c r="D330" s="609"/>
      <c r="E330" s="609"/>
      <c r="F330" s="609"/>
      <c r="G330" s="609"/>
      <c r="H330" s="609"/>
      <c r="I330" s="609"/>
      <c r="J330" s="610"/>
      <c r="K330" s="174"/>
      <c r="N330" s="131"/>
      <c r="O330" s="131"/>
      <c r="P330" s="140"/>
      <c r="S330" s="150"/>
    </row>
    <row r="331" spans="1:19" ht="12" customHeight="1">
      <c r="A331" s="134"/>
      <c r="N331" s="131"/>
      <c r="O331" s="131"/>
      <c r="P331" s="140"/>
      <c r="Q331" s="139"/>
      <c r="R331" s="139"/>
      <c r="S331" s="154"/>
    </row>
    <row r="332" spans="1:19" ht="12" customHeight="1">
      <c r="A332" s="134"/>
      <c r="N332" s="131"/>
      <c r="O332" s="131"/>
      <c r="P332" s="140"/>
      <c r="Q332" s="156"/>
      <c r="R332" s="156"/>
      <c r="S332" s="156"/>
    </row>
    <row r="333" spans="1:19" ht="12" customHeight="1">
      <c r="A333" s="124"/>
      <c r="B333" s="124"/>
      <c r="C333" s="124"/>
      <c r="D333" s="124"/>
      <c r="E333" s="124"/>
      <c r="F333" s="124"/>
      <c r="G333" s="124"/>
      <c r="H333" s="124"/>
      <c r="I333" s="124"/>
      <c r="J333" s="124"/>
      <c r="K333" s="144"/>
      <c r="L333" s="138"/>
      <c r="M333" s="138"/>
      <c r="N333" s="131"/>
      <c r="O333" s="131"/>
      <c r="P333" s="140"/>
      <c r="Q333" s="131"/>
      <c r="R333" s="131"/>
      <c r="S333" s="131"/>
    </row>
    <row r="334" spans="1:19" ht="12" customHeight="1">
      <c r="A334" s="124"/>
      <c r="B334" s="124"/>
      <c r="C334" s="124"/>
      <c r="D334" s="124"/>
      <c r="E334" s="124"/>
      <c r="F334" s="124"/>
      <c r="G334" s="124"/>
      <c r="H334" s="124"/>
      <c r="I334" s="124"/>
      <c r="J334" s="124"/>
      <c r="K334" s="138"/>
      <c r="L334" s="138"/>
      <c r="M334" s="138"/>
      <c r="N334" s="131"/>
      <c r="O334" s="131"/>
      <c r="P334" s="140"/>
      <c r="Q334" s="131"/>
      <c r="S334" s="131"/>
    </row>
    <row r="335" spans="1:19" ht="12" customHeight="1">
      <c r="A335" s="611">
        <v>6</v>
      </c>
      <c r="B335" s="605"/>
      <c r="C335" s="606"/>
      <c r="D335" s="606"/>
      <c r="E335" s="606"/>
      <c r="F335" s="606"/>
      <c r="G335" s="606"/>
      <c r="H335" s="606"/>
      <c r="I335" s="606"/>
      <c r="J335" s="607"/>
      <c r="K335" s="166"/>
      <c r="L335" s="139"/>
      <c r="M335" s="139"/>
      <c r="N335" s="158"/>
      <c r="O335" s="158"/>
      <c r="P335" s="169"/>
      <c r="Q335" s="131"/>
      <c r="S335" s="141"/>
    </row>
    <row r="336" spans="1:19" ht="12" customHeight="1">
      <c r="A336" s="611"/>
      <c r="B336" s="608"/>
      <c r="C336" s="609"/>
      <c r="D336" s="609"/>
      <c r="E336" s="609"/>
      <c r="F336" s="609"/>
      <c r="G336" s="609"/>
      <c r="H336" s="609"/>
      <c r="I336" s="609"/>
      <c r="J336" s="610"/>
      <c r="K336" s="138"/>
      <c r="L336" s="138"/>
      <c r="M336" s="138"/>
      <c r="Q336" s="131"/>
      <c r="S336" s="141"/>
    </row>
    <row r="337" spans="1:19" ht="12" customHeight="1">
      <c r="A337" s="141"/>
      <c r="B337" s="141"/>
      <c r="C337" s="141"/>
      <c r="D337" s="141"/>
      <c r="E337" s="141"/>
      <c r="F337" s="141"/>
      <c r="G337" s="141"/>
      <c r="H337" s="141"/>
      <c r="I337" s="141"/>
      <c r="J337" s="141"/>
      <c r="K337" s="138"/>
      <c r="L337" s="138"/>
      <c r="M337" s="138"/>
      <c r="Q337" s="131"/>
      <c r="R337" s="131"/>
      <c r="S337" s="131"/>
    </row>
    <row r="338" spans="1:19" ht="12" customHeight="1">
      <c r="A338" s="141"/>
      <c r="B338" s="141"/>
      <c r="C338" s="141"/>
      <c r="D338" s="141"/>
      <c r="E338" s="141"/>
      <c r="F338" s="141"/>
      <c r="G338" s="141"/>
      <c r="H338" s="141"/>
      <c r="I338" s="141"/>
      <c r="J338" s="141"/>
      <c r="K338" s="138"/>
      <c r="L338" s="138"/>
      <c r="M338" s="138"/>
      <c r="Q338" s="131"/>
      <c r="R338" s="131"/>
      <c r="S338" s="131"/>
    </row>
    <row r="342" ht="14.25">
      <c r="B342" s="170" t="s">
        <v>50</v>
      </c>
    </row>
    <row r="344" spans="1:31" ht="12" customHeight="1">
      <c r="A344" s="592">
        <v>1</v>
      </c>
      <c r="B344" s="605"/>
      <c r="C344" s="606"/>
      <c r="D344" s="606"/>
      <c r="E344" s="606"/>
      <c r="F344" s="606"/>
      <c r="G344" s="606"/>
      <c r="H344" s="606"/>
      <c r="I344" s="606"/>
      <c r="J344" s="607"/>
      <c r="K344" s="131"/>
      <c r="L344" s="131"/>
      <c r="M344" s="131"/>
      <c r="N344" s="131"/>
      <c r="O344" s="131"/>
      <c r="P344" s="131"/>
      <c r="Q344" s="131"/>
      <c r="R344" s="131"/>
      <c r="S344" s="144"/>
      <c r="T344" s="153"/>
      <c r="U344" s="184"/>
      <c r="V344" s="184"/>
      <c r="W344" s="145"/>
      <c r="X344" s="145"/>
      <c r="Y344" s="182"/>
      <c r="AB344" s="164"/>
      <c r="AC344" s="164"/>
      <c r="AE344" s="124"/>
    </row>
    <row r="345" spans="1:31" ht="12" customHeight="1">
      <c r="A345" s="592"/>
      <c r="B345" s="608"/>
      <c r="C345" s="609"/>
      <c r="D345" s="609"/>
      <c r="E345" s="609"/>
      <c r="F345" s="609"/>
      <c r="G345" s="609"/>
      <c r="H345" s="609"/>
      <c r="I345" s="609"/>
      <c r="J345" s="610"/>
      <c r="K345" s="156"/>
      <c r="L345" s="156"/>
      <c r="M345" s="157"/>
      <c r="N345" s="131"/>
      <c r="O345" s="131"/>
      <c r="P345" s="131"/>
      <c r="Q345" s="131"/>
      <c r="R345" s="131"/>
      <c r="T345" s="153"/>
      <c r="U345" s="153"/>
      <c r="Y345" s="182"/>
      <c r="AB345" s="164"/>
      <c r="AC345" s="164"/>
      <c r="AE345" s="124"/>
    </row>
    <row r="346" spans="1:31" ht="12" customHeight="1">
      <c r="A346" s="131"/>
      <c r="B346" s="131"/>
      <c r="C346" s="131"/>
      <c r="D346" s="131"/>
      <c r="E346" s="133"/>
      <c r="F346" s="133"/>
      <c r="G346" s="133"/>
      <c r="H346" s="133"/>
      <c r="I346" s="133"/>
      <c r="J346" s="133"/>
      <c r="K346" s="131"/>
      <c r="L346" s="131"/>
      <c r="M346" s="140"/>
      <c r="N346" s="131"/>
      <c r="O346" s="131"/>
      <c r="P346" s="131"/>
      <c r="Q346" s="141"/>
      <c r="R346" s="131"/>
      <c r="T346" s="149"/>
      <c r="U346" s="144"/>
      <c r="V346" s="144"/>
      <c r="W346" s="144"/>
      <c r="X346" s="144"/>
      <c r="AB346" s="164"/>
      <c r="AC346" s="164"/>
      <c r="AE346" s="124"/>
    </row>
    <row r="347" spans="1:31" ht="12" customHeight="1">
      <c r="A347" s="132"/>
      <c r="B347" s="132"/>
      <c r="C347" s="132"/>
      <c r="D347" s="132"/>
      <c r="E347" s="132"/>
      <c r="F347" s="132"/>
      <c r="G347" s="132"/>
      <c r="H347" s="132"/>
      <c r="K347" s="138"/>
      <c r="L347" s="138"/>
      <c r="M347" s="150"/>
      <c r="N347" s="156"/>
      <c r="O347" s="156"/>
      <c r="P347" s="157"/>
      <c r="Q347" s="131"/>
      <c r="R347" s="131"/>
      <c r="S347" s="131"/>
      <c r="T347" s="144"/>
      <c r="U347" s="144"/>
      <c r="V347" s="144"/>
      <c r="W347" s="144"/>
      <c r="X347" s="144"/>
      <c r="AB347" s="164"/>
      <c r="AC347" s="164"/>
      <c r="AE347" s="124"/>
    </row>
    <row r="348" spans="1:31" ht="12" customHeight="1">
      <c r="A348" s="592">
        <v>2</v>
      </c>
      <c r="B348" s="605"/>
      <c r="C348" s="606"/>
      <c r="D348" s="606"/>
      <c r="E348" s="606"/>
      <c r="F348" s="606"/>
      <c r="G348" s="606"/>
      <c r="H348" s="606"/>
      <c r="I348" s="606"/>
      <c r="J348" s="607"/>
      <c r="K348" s="142"/>
      <c r="L348" s="142"/>
      <c r="M348" s="143"/>
      <c r="N348" s="131"/>
      <c r="O348" s="131"/>
      <c r="P348" s="140"/>
      <c r="Q348" s="131"/>
      <c r="R348" s="131"/>
      <c r="S348" s="138" t="s">
        <v>37</v>
      </c>
      <c r="T348" s="131"/>
      <c r="V348" s="121"/>
      <c r="AB348" s="164"/>
      <c r="AC348" s="164"/>
      <c r="AE348" s="124"/>
    </row>
    <row r="349" spans="1:31" ht="12" customHeight="1">
      <c r="A349" s="592"/>
      <c r="B349" s="608"/>
      <c r="C349" s="609"/>
      <c r="D349" s="609"/>
      <c r="E349" s="609"/>
      <c r="F349" s="609"/>
      <c r="G349" s="609"/>
      <c r="H349" s="609"/>
      <c r="I349" s="609"/>
      <c r="J349" s="610"/>
      <c r="K349" s="132"/>
      <c r="L349" s="132"/>
      <c r="M349" s="132"/>
      <c r="N349" s="131"/>
      <c r="O349" s="131"/>
      <c r="P349" s="140"/>
      <c r="Q349" s="131"/>
      <c r="R349" s="131"/>
      <c r="S349" s="131"/>
      <c r="T349" s="131"/>
      <c r="Y349" s="121"/>
      <c r="AB349" s="164"/>
      <c r="AC349" s="164"/>
      <c r="AE349" s="124"/>
    </row>
    <row r="350" spans="1:31" ht="12" customHeight="1">
      <c r="A350" s="132"/>
      <c r="B350" s="132"/>
      <c r="C350" s="132"/>
      <c r="D350" s="132"/>
      <c r="E350" s="132"/>
      <c r="F350" s="132"/>
      <c r="G350" s="132"/>
      <c r="H350" s="132"/>
      <c r="K350" s="138"/>
      <c r="L350" s="138"/>
      <c r="M350" s="138"/>
      <c r="N350" s="131"/>
      <c r="O350" s="131"/>
      <c r="P350" s="140"/>
      <c r="Q350" s="185"/>
      <c r="R350" s="158"/>
      <c r="S350" s="131"/>
      <c r="T350" s="131"/>
      <c r="AE350" s="124"/>
    </row>
    <row r="351" spans="1:31" ht="12" customHeight="1">
      <c r="A351" s="132"/>
      <c r="B351" s="132"/>
      <c r="C351" s="132"/>
      <c r="D351" s="132"/>
      <c r="E351" s="132"/>
      <c r="F351" s="132"/>
      <c r="G351" s="132"/>
      <c r="H351" s="132"/>
      <c r="K351" s="138"/>
      <c r="L351" s="138"/>
      <c r="M351" s="138"/>
      <c r="N351" s="132"/>
      <c r="O351" s="132"/>
      <c r="P351" s="140"/>
      <c r="Q351" s="131"/>
      <c r="R351" s="131"/>
      <c r="S351" s="131"/>
      <c r="T351" s="131"/>
      <c r="AE351" s="124"/>
    </row>
    <row r="352" spans="1:16" ht="12" customHeight="1">
      <c r="A352" s="592">
        <v>3</v>
      </c>
      <c r="B352" s="605"/>
      <c r="C352" s="606"/>
      <c r="D352" s="606"/>
      <c r="E352" s="606"/>
      <c r="F352" s="606"/>
      <c r="G352" s="606"/>
      <c r="H352" s="606"/>
      <c r="I352" s="606"/>
      <c r="J352" s="607"/>
      <c r="N352" s="131"/>
      <c r="O352" s="131"/>
      <c r="P352" s="140"/>
    </row>
    <row r="353" spans="1:16" ht="12" customHeight="1">
      <c r="A353" s="592"/>
      <c r="B353" s="608"/>
      <c r="C353" s="609"/>
      <c r="D353" s="609"/>
      <c r="E353" s="609"/>
      <c r="F353" s="609"/>
      <c r="G353" s="609"/>
      <c r="H353" s="609"/>
      <c r="I353" s="609"/>
      <c r="J353" s="610"/>
      <c r="K353" s="162"/>
      <c r="L353" s="162"/>
      <c r="M353" s="163"/>
      <c r="N353" s="141"/>
      <c r="O353" s="141"/>
      <c r="P353" s="159"/>
    </row>
    <row r="354" spans="1:16" ht="12" customHeight="1">
      <c r="A354" s="134"/>
      <c r="B354" s="131"/>
      <c r="K354" s="138"/>
      <c r="L354" s="138"/>
      <c r="M354" s="150"/>
      <c r="N354" s="158"/>
      <c r="O354" s="160"/>
      <c r="P354" s="161"/>
    </row>
    <row r="355" spans="1:16" ht="12" customHeight="1">
      <c r="A355" s="134"/>
      <c r="K355" s="138"/>
      <c r="L355" s="138"/>
      <c r="M355" s="150"/>
      <c r="N355" s="141"/>
      <c r="O355" s="141"/>
      <c r="P355" s="141"/>
    </row>
    <row r="356" spans="1:16" ht="12" customHeight="1">
      <c r="A356" s="592">
        <v>4</v>
      </c>
      <c r="B356" s="605"/>
      <c r="C356" s="606"/>
      <c r="D356" s="606"/>
      <c r="E356" s="606"/>
      <c r="F356" s="606"/>
      <c r="G356" s="606"/>
      <c r="H356" s="606"/>
      <c r="I356" s="606"/>
      <c r="J356" s="607"/>
      <c r="K356" s="139"/>
      <c r="L356" s="139"/>
      <c r="M356" s="154"/>
      <c r="N356" s="131"/>
      <c r="O356" s="141"/>
      <c r="P356" s="131"/>
    </row>
    <row r="357" spans="1:16" ht="12" customHeight="1">
      <c r="A357" s="592"/>
      <c r="B357" s="608"/>
      <c r="C357" s="609"/>
      <c r="D357" s="609"/>
      <c r="E357" s="609"/>
      <c r="F357" s="609"/>
      <c r="G357" s="609"/>
      <c r="H357" s="609"/>
      <c r="I357" s="609"/>
      <c r="J357" s="610"/>
      <c r="K357" s="174"/>
      <c r="N357" s="131"/>
      <c r="O357" s="131"/>
      <c r="P357" s="131"/>
    </row>
    <row r="358" spans="14:16" ht="14.25">
      <c r="N358" s="138"/>
      <c r="O358" s="138"/>
      <c r="P358" s="138"/>
    </row>
    <row r="359" spans="2:16" ht="14.25">
      <c r="B359" s="170" t="s">
        <v>49</v>
      </c>
      <c r="N359" s="138"/>
      <c r="O359" s="138"/>
      <c r="P359" s="138"/>
    </row>
    <row r="361" spans="1:31" ht="12" customHeight="1">
      <c r="A361" s="592">
        <v>1</v>
      </c>
      <c r="B361" s="605"/>
      <c r="C361" s="606"/>
      <c r="D361" s="606"/>
      <c r="E361" s="606"/>
      <c r="F361" s="606"/>
      <c r="G361" s="606"/>
      <c r="H361" s="606"/>
      <c r="I361" s="606"/>
      <c r="J361" s="607"/>
      <c r="K361" s="131"/>
      <c r="L361" s="131"/>
      <c r="M361" s="131"/>
      <c r="N361" s="131"/>
      <c r="O361" s="131"/>
      <c r="P361" s="131"/>
      <c r="Q361" s="131"/>
      <c r="R361" s="131"/>
      <c r="S361" s="144"/>
      <c r="T361" s="153"/>
      <c r="U361" s="184"/>
      <c r="V361" s="184"/>
      <c r="W361" s="145"/>
      <c r="X361" s="145"/>
      <c r="Y361" s="182"/>
      <c r="AB361" s="164"/>
      <c r="AC361" s="164"/>
      <c r="AE361" s="124"/>
    </row>
    <row r="362" spans="1:31" ht="12" customHeight="1">
      <c r="A362" s="592"/>
      <c r="B362" s="608"/>
      <c r="C362" s="609"/>
      <c r="D362" s="609"/>
      <c r="E362" s="609"/>
      <c r="F362" s="609"/>
      <c r="G362" s="609"/>
      <c r="H362" s="609"/>
      <c r="I362" s="609"/>
      <c r="J362" s="610"/>
      <c r="K362" s="156"/>
      <c r="L362" s="156"/>
      <c r="M362" s="157"/>
      <c r="N362" s="131"/>
      <c r="O362" s="131"/>
      <c r="P362" s="131"/>
      <c r="Q362" s="138" t="s">
        <v>37</v>
      </c>
      <c r="R362" s="131"/>
      <c r="T362" s="153"/>
      <c r="U362" s="153"/>
      <c r="Y362" s="182"/>
      <c r="AB362" s="164"/>
      <c r="AC362" s="164"/>
      <c r="AE362" s="124"/>
    </row>
    <row r="363" spans="1:31" ht="12" customHeight="1">
      <c r="A363" s="131"/>
      <c r="B363" s="131"/>
      <c r="C363" s="131"/>
      <c r="D363" s="131"/>
      <c r="E363" s="133"/>
      <c r="F363" s="133"/>
      <c r="G363" s="133"/>
      <c r="H363" s="133"/>
      <c r="I363" s="133"/>
      <c r="J363" s="133"/>
      <c r="K363" s="131"/>
      <c r="L363" s="131"/>
      <c r="M363" s="140"/>
      <c r="N363" s="131"/>
      <c r="O363" s="131"/>
      <c r="P363" s="131"/>
      <c r="Q363" s="141"/>
      <c r="R363" s="131"/>
      <c r="T363" s="149"/>
      <c r="U363" s="144"/>
      <c r="V363" s="144"/>
      <c r="W363" s="144"/>
      <c r="X363" s="144"/>
      <c r="AB363" s="164"/>
      <c r="AC363" s="164"/>
      <c r="AE363" s="124"/>
    </row>
    <row r="364" spans="1:31" ht="12" customHeight="1">
      <c r="A364" s="132"/>
      <c r="B364" s="132"/>
      <c r="C364" s="132"/>
      <c r="D364" s="132"/>
      <c r="E364" s="132"/>
      <c r="F364" s="132"/>
      <c r="G364" s="132"/>
      <c r="H364" s="132"/>
      <c r="K364" s="138"/>
      <c r="L364" s="138"/>
      <c r="M364" s="150"/>
      <c r="N364" s="156"/>
      <c r="O364" s="156"/>
      <c r="P364" s="156"/>
      <c r="Q364" s="131"/>
      <c r="R364" s="131"/>
      <c r="S364" s="131"/>
      <c r="T364" s="144"/>
      <c r="U364" s="144"/>
      <c r="V364" s="144"/>
      <c r="W364" s="144"/>
      <c r="X364" s="144"/>
      <c r="AB364" s="164"/>
      <c r="AC364" s="164"/>
      <c r="AE364" s="124"/>
    </row>
    <row r="365" spans="1:31" ht="12" customHeight="1">
      <c r="A365" s="592">
        <v>2</v>
      </c>
      <c r="B365" s="605"/>
      <c r="C365" s="606"/>
      <c r="D365" s="606"/>
      <c r="E365" s="606"/>
      <c r="F365" s="606"/>
      <c r="G365" s="606"/>
      <c r="H365" s="606"/>
      <c r="I365" s="606"/>
      <c r="J365" s="607"/>
      <c r="K365" s="142"/>
      <c r="L365" s="142"/>
      <c r="M365" s="143"/>
      <c r="N365" s="131"/>
      <c r="O365" s="131"/>
      <c r="P365" s="131"/>
      <c r="Q365" s="131"/>
      <c r="R365" s="131"/>
      <c r="S365" s="124"/>
      <c r="T365" s="131"/>
      <c r="V365" s="121"/>
      <c r="AB365" s="164"/>
      <c r="AC365" s="164"/>
      <c r="AE365" s="124"/>
    </row>
    <row r="366" spans="1:31" ht="12" customHeight="1">
      <c r="A366" s="592"/>
      <c r="B366" s="608"/>
      <c r="C366" s="609"/>
      <c r="D366" s="609"/>
      <c r="E366" s="609"/>
      <c r="F366" s="609"/>
      <c r="G366" s="609"/>
      <c r="H366" s="609"/>
      <c r="I366" s="609"/>
      <c r="J366" s="610"/>
      <c r="K366" s="132"/>
      <c r="L366" s="132"/>
      <c r="M366" s="132"/>
      <c r="N366" s="131"/>
      <c r="O366" s="131"/>
      <c r="P366" s="131"/>
      <c r="Q366" s="131"/>
      <c r="R366" s="131"/>
      <c r="S366" s="131"/>
      <c r="T366" s="131"/>
      <c r="Y366" s="121"/>
      <c r="AB366" s="164"/>
      <c r="AC366" s="164"/>
      <c r="AE366" s="124"/>
    </row>
    <row r="367" spans="1:31" ht="12" customHeight="1">
      <c r="A367" s="132"/>
      <c r="B367" s="132"/>
      <c r="C367" s="132"/>
      <c r="D367" s="132"/>
      <c r="E367" s="132"/>
      <c r="F367" s="132"/>
      <c r="G367" s="132"/>
      <c r="H367" s="132"/>
      <c r="K367" s="138"/>
      <c r="L367" s="138"/>
      <c r="M367" s="138"/>
      <c r="N367" s="131"/>
      <c r="O367" s="131"/>
      <c r="P367" s="131"/>
      <c r="Q367" s="131"/>
      <c r="R367" s="131"/>
      <c r="S367" s="131"/>
      <c r="T367" s="131"/>
      <c r="AE367" s="124"/>
    </row>
  </sheetData>
  <sheetProtection/>
  <mergeCells count="144">
    <mergeCell ref="A329:A330"/>
    <mergeCell ref="B329:J330"/>
    <mergeCell ref="A335:A336"/>
    <mergeCell ref="B335:J336"/>
    <mergeCell ref="A348:A349"/>
    <mergeCell ref="B348:J349"/>
    <mergeCell ref="A317:A318"/>
    <mergeCell ref="B317:J318"/>
    <mergeCell ref="A321:A322"/>
    <mergeCell ref="B321:J322"/>
    <mergeCell ref="A325:A326"/>
    <mergeCell ref="B325:J326"/>
    <mergeCell ref="A344:A345"/>
    <mergeCell ref="B344:J345"/>
    <mergeCell ref="A296:A297"/>
    <mergeCell ref="B296:J297"/>
    <mergeCell ref="A300:A301"/>
    <mergeCell ref="B300:J301"/>
    <mergeCell ref="A311:A312"/>
    <mergeCell ref="B311:J312"/>
    <mergeCell ref="A260:A261"/>
    <mergeCell ref="B260:J261"/>
    <mergeCell ref="A304:A305"/>
    <mergeCell ref="B304:J305"/>
    <mergeCell ref="A284:A285"/>
    <mergeCell ref="B284:J285"/>
    <mergeCell ref="A288:A289"/>
    <mergeCell ref="B288:J289"/>
    <mergeCell ref="A292:A293"/>
    <mergeCell ref="B292:J293"/>
    <mergeCell ref="A242:A243"/>
    <mergeCell ref="B242:J243"/>
    <mergeCell ref="A352:A353"/>
    <mergeCell ref="B352:J353"/>
    <mergeCell ref="A276:A277"/>
    <mergeCell ref="B276:J277"/>
    <mergeCell ref="A280:A281"/>
    <mergeCell ref="B280:J281"/>
    <mergeCell ref="A250:A251"/>
    <mergeCell ref="B250:J251"/>
    <mergeCell ref="A230:A231"/>
    <mergeCell ref="B230:J231"/>
    <mergeCell ref="A234:A235"/>
    <mergeCell ref="B234:J235"/>
    <mergeCell ref="A238:A239"/>
    <mergeCell ref="B238:J239"/>
    <mergeCell ref="B356:J357"/>
    <mergeCell ref="A196:A197"/>
    <mergeCell ref="B196:J197"/>
    <mergeCell ref="A188:A189"/>
    <mergeCell ref="A222:A223"/>
    <mergeCell ref="B222:J223"/>
    <mergeCell ref="A246:A247"/>
    <mergeCell ref="B246:J247"/>
    <mergeCell ref="A226:A227"/>
    <mergeCell ref="B226:J227"/>
    <mergeCell ref="B72:J73"/>
    <mergeCell ref="A72:A73"/>
    <mergeCell ref="B128:J129"/>
    <mergeCell ref="A128:A129"/>
    <mergeCell ref="A140:A141"/>
    <mergeCell ref="B140:J141"/>
    <mergeCell ref="A102:A103"/>
    <mergeCell ref="B102:J103"/>
    <mergeCell ref="B148:J149"/>
    <mergeCell ref="A148:A149"/>
    <mergeCell ref="A170:A171"/>
    <mergeCell ref="B170:J171"/>
    <mergeCell ref="A361:A362"/>
    <mergeCell ref="B361:J362"/>
    <mergeCell ref="B188:J189"/>
    <mergeCell ref="A212:A213"/>
    <mergeCell ref="B212:J213"/>
    <mergeCell ref="A356:A357"/>
    <mergeCell ref="B106:J107"/>
    <mergeCell ref="A78:A79"/>
    <mergeCell ref="B78:J79"/>
    <mergeCell ref="A98:A99"/>
    <mergeCell ref="A365:A366"/>
    <mergeCell ref="B365:J366"/>
    <mergeCell ref="A110:A111"/>
    <mergeCell ref="B110:J111"/>
    <mergeCell ref="A114:A115"/>
    <mergeCell ref="B114:J115"/>
    <mergeCell ref="B56:J57"/>
    <mergeCell ref="A60:A61"/>
    <mergeCell ref="B60:J61"/>
    <mergeCell ref="A158:A159"/>
    <mergeCell ref="B158:J159"/>
    <mergeCell ref="A64:A65"/>
    <mergeCell ref="B64:J65"/>
    <mergeCell ref="A154:A155"/>
    <mergeCell ref="B154:J155"/>
    <mergeCell ref="A106:A107"/>
    <mergeCell ref="A16:A17"/>
    <mergeCell ref="B16:J17"/>
    <mergeCell ref="A20:A21"/>
    <mergeCell ref="B32:J33"/>
    <mergeCell ref="A36:A37"/>
    <mergeCell ref="A162:A163"/>
    <mergeCell ref="B162:J163"/>
    <mergeCell ref="A48:A49"/>
    <mergeCell ref="B48:J49"/>
    <mergeCell ref="A52:A53"/>
    <mergeCell ref="A4:A5"/>
    <mergeCell ref="B4:J5"/>
    <mergeCell ref="A24:A25"/>
    <mergeCell ref="B24:J25"/>
    <mergeCell ref="B20:J21"/>
    <mergeCell ref="B98:J99"/>
    <mergeCell ref="A8:A9"/>
    <mergeCell ref="B8:J9"/>
    <mergeCell ref="A12:A13"/>
    <mergeCell ref="B12:J13"/>
    <mergeCell ref="A28:A29"/>
    <mergeCell ref="B28:J29"/>
    <mergeCell ref="A118:A119"/>
    <mergeCell ref="B118:J119"/>
    <mergeCell ref="A82:A83"/>
    <mergeCell ref="B82:J83"/>
    <mergeCell ref="A86:A87"/>
    <mergeCell ref="B86:J87"/>
    <mergeCell ref="A90:A91"/>
    <mergeCell ref="B90:J91"/>
    <mergeCell ref="A32:A33"/>
    <mergeCell ref="A56:A57"/>
    <mergeCell ref="B40:J41"/>
    <mergeCell ref="A44:A45"/>
    <mergeCell ref="B44:J45"/>
    <mergeCell ref="A94:A95"/>
    <mergeCell ref="B94:J95"/>
    <mergeCell ref="B36:J37"/>
    <mergeCell ref="A40:A41"/>
    <mergeCell ref="B52:J53"/>
    <mergeCell ref="A182:A183"/>
    <mergeCell ref="B182:J183"/>
    <mergeCell ref="A122:A123"/>
    <mergeCell ref="B122:J123"/>
    <mergeCell ref="A178:A179"/>
    <mergeCell ref="B178:J179"/>
    <mergeCell ref="A174:A175"/>
    <mergeCell ref="B174:J175"/>
    <mergeCell ref="A166:A167"/>
    <mergeCell ref="B166:J16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L76"/>
  <sheetViews>
    <sheetView zoomScale="65" zoomScaleNormal="65" zoomScalePageLayoutView="0" workbookViewId="0" topLeftCell="A42">
      <selection activeCell="A55" sqref="A55:AI65"/>
    </sheetView>
  </sheetViews>
  <sheetFormatPr defaultColWidth="9.00390625" defaultRowHeight="13.5"/>
  <cols>
    <col min="1" max="1" width="5.75390625" style="1" customWidth="1"/>
    <col min="2" max="3" width="14.125" style="1" customWidth="1"/>
    <col min="4" max="9" width="4.375" style="1" customWidth="1"/>
    <col min="10" max="10" width="5.00390625" style="1" customWidth="1"/>
    <col min="11" max="17" width="4.375" style="1" customWidth="1"/>
    <col min="18" max="24" width="4.50390625" style="1" customWidth="1"/>
    <col min="25" max="28" width="4.625" style="1" customWidth="1"/>
    <col min="29" max="29" width="7.50390625" style="1" customWidth="1"/>
    <col min="30" max="34" width="7.625" style="1" customWidth="1"/>
    <col min="35" max="35" width="9.00390625" style="80" customWidth="1"/>
    <col min="36" max="36" width="9.00390625" style="2" customWidth="1"/>
    <col min="37" max="38" width="9.00390625" style="2" hidden="1" customWidth="1"/>
    <col min="39" max="40" width="9.00390625" style="2" customWidth="1"/>
    <col min="41" max="16384" width="9.00390625" style="1" customWidth="1"/>
  </cols>
  <sheetData>
    <row r="1" spans="1:34" ht="24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78"/>
    </row>
    <row r="2" spans="1:34" ht="24.75" customHeight="1">
      <c r="A2" s="2"/>
      <c r="B2" s="36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4.75" customHeight="1">
      <c r="A3" s="4"/>
      <c r="B3" s="8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4.75" customHeight="1" thickBot="1">
      <c r="A4" s="4"/>
      <c r="B4" s="3"/>
      <c r="C4" s="3"/>
      <c r="D4" s="4"/>
      <c r="E4" s="4" t="str">
        <f>CONCATENATE(A5,"1")</f>
        <v>1</v>
      </c>
      <c r="F4" s="4"/>
      <c r="G4" s="4"/>
      <c r="H4" s="4" t="str">
        <f>CONCATENATE(A5,"2")</f>
        <v>2</v>
      </c>
      <c r="I4" s="4"/>
      <c r="J4" s="4"/>
      <c r="K4" s="4" t="str">
        <f>CONCATENATE(A5,"3")</f>
        <v>3</v>
      </c>
      <c r="L4" s="4"/>
      <c r="M4" s="4"/>
      <c r="N4" s="4" t="str">
        <f>CONCATENATE(A5,"4")</f>
        <v>4</v>
      </c>
      <c r="O4" s="4"/>
      <c r="P4" s="4"/>
      <c r="Q4" s="4" t="str">
        <f>CONCATENATE(A5,"5")</f>
        <v>5</v>
      </c>
      <c r="R4" s="4"/>
      <c r="S4" s="4"/>
      <c r="T4" s="4" t="str">
        <f>CONCATENATE(A5,"6")</f>
        <v>6</v>
      </c>
      <c r="U4" s="4"/>
      <c r="V4" s="4"/>
      <c r="W4" s="4" t="str">
        <f>CONCATENATE(A5,"7")</f>
        <v>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5" customHeight="1">
      <c r="A5" s="568"/>
      <c r="B5" s="570" t="s">
        <v>60</v>
      </c>
      <c r="C5" s="570"/>
      <c r="D5" s="533" t="e">
        <f>B7</f>
        <v>#N/A</v>
      </c>
      <c r="E5" s="534"/>
      <c r="F5" s="535"/>
      <c r="G5" s="533" t="e">
        <f>B9</f>
        <v>#N/A</v>
      </c>
      <c r="H5" s="534"/>
      <c r="I5" s="535"/>
      <c r="J5" s="533" t="e">
        <f>B11</f>
        <v>#N/A</v>
      </c>
      <c r="K5" s="534"/>
      <c r="L5" s="535"/>
      <c r="M5" s="533" t="e">
        <f>B13</f>
        <v>#N/A</v>
      </c>
      <c r="N5" s="534"/>
      <c r="O5" s="535"/>
      <c r="P5" s="533" t="e">
        <f>B15</f>
        <v>#N/A</v>
      </c>
      <c r="Q5" s="534"/>
      <c r="R5" s="535"/>
      <c r="S5" s="533" t="e">
        <f>B17</f>
        <v>#N/A</v>
      </c>
      <c r="T5" s="534"/>
      <c r="U5" s="535"/>
      <c r="V5" s="533" t="e">
        <f>B19</f>
        <v>#N/A</v>
      </c>
      <c r="W5" s="534"/>
      <c r="X5" s="534"/>
      <c r="Y5" s="563" t="s">
        <v>28</v>
      </c>
      <c r="Z5" s="553" t="s">
        <v>29</v>
      </c>
      <c r="AA5" s="553" t="s">
        <v>30</v>
      </c>
      <c r="AB5" s="555" t="s">
        <v>31</v>
      </c>
      <c r="AC5" s="557" t="s">
        <v>32</v>
      </c>
      <c r="AD5" s="565" t="s">
        <v>35</v>
      </c>
      <c r="AE5" s="549" t="s">
        <v>33</v>
      </c>
      <c r="AF5" s="557" t="s">
        <v>34</v>
      </c>
      <c r="AG5" s="561" t="s">
        <v>27</v>
      </c>
      <c r="AH5" s="4"/>
    </row>
    <row r="6" spans="1:34" ht="34.5" customHeight="1">
      <c r="A6" s="569"/>
      <c r="B6" s="571"/>
      <c r="C6" s="571"/>
      <c r="D6" s="536"/>
      <c r="E6" s="537"/>
      <c r="F6" s="538"/>
      <c r="G6" s="536"/>
      <c r="H6" s="537"/>
      <c r="I6" s="538"/>
      <c r="J6" s="536"/>
      <c r="K6" s="537"/>
      <c r="L6" s="538"/>
      <c r="M6" s="536"/>
      <c r="N6" s="537"/>
      <c r="O6" s="538"/>
      <c r="P6" s="536"/>
      <c r="Q6" s="537"/>
      <c r="R6" s="538"/>
      <c r="S6" s="536"/>
      <c r="T6" s="537"/>
      <c r="U6" s="538"/>
      <c r="V6" s="536"/>
      <c r="W6" s="537"/>
      <c r="X6" s="537"/>
      <c r="Y6" s="564"/>
      <c r="Z6" s="554"/>
      <c r="AA6" s="554"/>
      <c r="AB6" s="556"/>
      <c r="AC6" s="558"/>
      <c r="AD6" s="566"/>
      <c r="AE6" s="550"/>
      <c r="AF6" s="558"/>
      <c r="AG6" s="562"/>
      <c r="AH6" s="4"/>
    </row>
    <row r="7" spans="1:38" ht="34.5" customHeight="1">
      <c r="A7" s="522" t="str">
        <f>CONCATENATE(A5,1)</f>
        <v>1</v>
      </c>
      <c r="B7" s="612" t="e">
        <f>VLOOKUP(A7,'チーム表'!C:D,2,FALSE)</f>
        <v>#N/A</v>
      </c>
      <c r="C7" s="612"/>
      <c r="D7" s="526"/>
      <c r="E7" s="527"/>
      <c r="F7" s="545"/>
      <c r="G7" s="89" t="str">
        <f>CONCATENATE($A7,H4)</f>
        <v>12</v>
      </c>
      <c r="H7" s="10" t="e">
        <f>IF(G8="","",IF(G8=I8,"△",IF(G8&gt;I8,"〇","×")))</f>
        <v>#N/A</v>
      </c>
      <c r="I7" s="90" t="str">
        <f>CONCATENATE(H4,$A7)</f>
        <v>21</v>
      </c>
      <c r="J7" s="89" t="str">
        <f>CONCATENATE($A7,K4)</f>
        <v>13</v>
      </c>
      <c r="K7" s="10" t="e">
        <f>IF(J8="","",IF(J8=L8,"△",IF(J8&gt;L8,"〇","×")))</f>
        <v>#N/A</v>
      </c>
      <c r="L7" s="90" t="str">
        <f>CONCATENATE(K4,$A7)</f>
        <v>31</v>
      </c>
      <c r="M7" s="89" t="str">
        <f>CONCATENATE($A7,N4)</f>
        <v>14</v>
      </c>
      <c r="N7" s="10" t="e">
        <f>IF(M8="","",IF(M8=O8,"△",IF(M8&gt;O8,"〇","×")))</f>
        <v>#N/A</v>
      </c>
      <c r="O7" s="90" t="str">
        <f>CONCATENATE(N4,$A7)</f>
        <v>41</v>
      </c>
      <c r="P7" s="89" t="str">
        <f>CONCATENATE($A7,Q4)</f>
        <v>15</v>
      </c>
      <c r="Q7" s="10" t="e">
        <f>IF(P8="","",IF(P8=R8,"△",IF(P8&gt;R8,"〇","×")))</f>
        <v>#N/A</v>
      </c>
      <c r="R7" s="90" t="str">
        <f>CONCATENATE(Q4,$A7)</f>
        <v>51</v>
      </c>
      <c r="S7" s="89" t="str">
        <f>CONCATENATE($A7,T4)</f>
        <v>16</v>
      </c>
      <c r="T7" s="10" t="e">
        <f>IF(S8="","",IF(S8=U8,"△",IF(S8&gt;U8,"〇","×")))</f>
        <v>#N/A</v>
      </c>
      <c r="U7" s="90" t="str">
        <f>CONCATENATE(T4,$A7)</f>
        <v>61</v>
      </c>
      <c r="V7" s="89" t="str">
        <f>CONCATENATE($A7,W4)</f>
        <v>17</v>
      </c>
      <c r="W7" s="10" t="e">
        <f>IF(V8="","",IF(V8=X8,"△",IF(V8&gt;X8,"〇","×")))</f>
        <v>#N/A</v>
      </c>
      <c r="X7" s="90" t="str">
        <f>CONCATENATE(W4,$A7)</f>
        <v>71</v>
      </c>
      <c r="Y7" s="530">
        <f>COUNTIF($E7:$W7,"〇")</f>
        <v>0</v>
      </c>
      <c r="Z7" s="520">
        <f>COUNTIF($E7:$W7,"×")</f>
        <v>0</v>
      </c>
      <c r="AA7" s="520">
        <f>COUNTIF($E7:$W7,"△")</f>
        <v>0</v>
      </c>
      <c r="AB7" s="520">
        <f>Y7*2+AA7</f>
        <v>0</v>
      </c>
      <c r="AC7" s="516" t="e">
        <f>IF(G8="","",D8+G8+M8+P8+J8+S8+V8)</f>
        <v>#N/A</v>
      </c>
      <c r="AD7" s="512" t="e">
        <f>IF(AC7="","",AB7*100+AC7)</f>
        <v>#N/A</v>
      </c>
      <c r="AE7" s="514" t="e">
        <f>IF(AC7="","",F8+I8+L8+O8+R8+U8+X8)</f>
        <v>#N/A</v>
      </c>
      <c r="AF7" s="516" t="e">
        <f>IF(AD7="","",RANK(AD7,AD7:AD20,0))</f>
        <v>#N/A</v>
      </c>
      <c r="AG7" s="551"/>
      <c r="AH7" s="117" t="e">
        <f>CONCATENATE(A5,AF7)</f>
        <v>#N/A</v>
      </c>
      <c r="AI7" s="118" t="e">
        <f>B7</f>
        <v>#N/A</v>
      </c>
      <c r="AK7" s="2" t="e">
        <f>CONCATENATE(A$5,AF7)</f>
        <v>#N/A</v>
      </c>
      <c r="AL7" s="2" t="e">
        <f>$B7</f>
        <v>#N/A</v>
      </c>
    </row>
    <row r="8" spans="1:38" ht="34.5" customHeight="1">
      <c r="A8" s="552"/>
      <c r="B8" s="612"/>
      <c r="C8" s="612"/>
      <c r="D8" s="546"/>
      <c r="E8" s="547"/>
      <c r="F8" s="548"/>
      <c r="G8" s="22" t="e">
        <f>VLOOKUP(G7,'対戦表'!$AG:$AH,2,0)</f>
        <v>#N/A</v>
      </c>
      <c r="H8" s="6" t="s">
        <v>0</v>
      </c>
      <c r="I8" s="23" t="e">
        <f>VLOOKUP(I7,'対戦表'!$AG:$AH,2,0)</f>
        <v>#N/A</v>
      </c>
      <c r="J8" s="22" t="e">
        <f>VLOOKUP(J7,'対戦表'!$AG:$AH,2,0)</f>
        <v>#N/A</v>
      </c>
      <c r="K8" s="6" t="s">
        <v>0</v>
      </c>
      <c r="L8" s="23" t="e">
        <f>VLOOKUP(L7,'対戦表'!$AG:$AH,2,0)</f>
        <v>#N/A</v>
      </c>
      <c r="M8" s="22" t="e">
        <f>VLOOKUP(M7,'対戦表'!$AG:$AH,2,0)</f>
        <v>#N/A</v>
      </c>
      <c r="N8" s="6" t="s">
        <v>0</v>
      </c>
      <c r="O8" s="23" t="e">
        <f>VLOOKUP(O7,'対戦表'!$AG:$AH,2,0)</f>
        <v>#N/A</v>
      </c>
      <c r="P8" s="22" t="e">
        <f>VLOOKUP(P7,'対戦表'!$AG:$AH,2,0)</f>
        <v>#N/A</v>
      </c>
      <c r="Q8" s="6" t="s">
        <v>0</v>
      </c>
      <c r="R8" s="23" t="e">
        <f>VLOOKUP(R7,'対戦表'!$AG:$AH,2,0)</f>
        <v>#N/A</v>
      </c>
      <c r="S8" s="22" t="e">
        <f>VLOOKUP(S7,'対戦表'!$AG:$AH,2,0)</f>
        <v>#N/A</v>
      </c>
      <c r="T8" s="6" t="s">
        <v>0</v>
      </c>
      <c r="U8" s="23" t="e">
        <f>VLOOKUP(U7,'対戦表'!$AG:$AH,2,0)</f>
        <v>#N/A</v>
      </c>
      <c r="V8" s="22" t="e">
        <f>VLOOKUP(V7,'対戦表'!$AG:$AH,2,0)</f>
        <v>#N/A</v>
      </c>
      <c r="W8" s="6" t="s">
        <v>0</v>
      </c>
      <c r="X8" s="23" t="e">
        <f>VLOOKUP(X7,'対戦表'!$AG:$AH,2,0)</f>
        <v>#N/A</v>
      </c>
      <c r="Y8" s="539"/>
      <c r="Z8" s="540"/>
      <c r="AA8" s="540"/>
      <c r="AB8" s="540"/>
      <c r="AC8" s="516"/>
      <c r="AD8" s="512"/>
      <c r="AE8" s="514"/>
      <c r="AF8" s="516"/>
      <c r="AG8" s="544"/>
      <c r="AH8" s="79"/>
      <c r="AK8" s="2">
        <f aca="true" t="shared" si="0" ref="AK8:AK20">CONCATENATE(A$5,AF8)</f>
      </c>
      <c r="AL8" s="2">
        <f aca="true" t="shared" si="1" ref="AL8:AL20">$B8</f>
        <v>0</v>
      </c>
    </row>
    <row r="9" spans="1:38" ht="34.5" customHeight="1">
      <c r="A9" s="522" t="str">
        <f>CONCATENATE(A5,2)</f>
        <v>2</v>
      </c>
      <c r="B9" s="612" t="e">
        <f>VLOOKUP(A9,'チーム表'!C:D,2,FALSE)</f>
        <v>#N/A</v>
      </c>
      <c r="C9" s="612"/>
      <c r="D9" s="13"/>
      <c r="E9" s="10" t="e">
        <f>IF(D10="","",IF(D10=F10,"△",IF(D10&gt;F10,"〇","×")))</f>
        <v>#N/A</v>
      </c>
      <c r="F9" s="14"/>
      <c r="G9" s="526"/>
      <c r="H9" s="527"/>
      <c r="I9" s="545"/>
      <c r="J9" s="89" t="str">
        <f>CONCATENATE($A9,K4)</f>
        <v>23</v>
      </c>
      <c r="K9" s="10" t="e">
        <f>IF(J10="","",IF(J10=L10,"△",IF(J10&gt;L10,"〇","×")))</f>
        <v>#N/A</v>
      </c>
      <c r="L9" s="90" t="str">
        <f>CONCATENATE(K4,$A9)</f>
        <v>32</v>
      </c>
      <c r="M9" s="89" t="str">
        <f>CONCATENATE($A9,N4)</f>
        <v>24</v>
      </c>
      <c r="N9" s="10" t="e">
        <f>IF(M10="","",IF(M10=O10,"△",IF(M10&gt;O10,"〇","×")))</f>
        <v>#N/A</v>
      </c>
      <c r="O9" s="90" t="str">
        <f>CONCATENATE(N4,$A9)</f>
        <v>42</v>
      </c>
      <c r="P9" s="89" t="str">
        <f>CONCATENATE($A9,Q4)</f>
        <v>25</v>
      </c>
      <c r="Q9" s="10" t="e">
        <f>IF(P10="","",IF(P10=R10,"△",IF(P10&gt;R10,"〇","×")))</f>
        <v>#N/A</v>
      </c>
      <c r="R9" s="90" t="str">
        <f>CONCATENATE(Q4,$A9)</f>
        <v>52</v>
      </c>
      <c r="S9" s="89" t="str">
        <f>CONCATENATE($A9,T4)</f>
        <v>26</v>
      </c>
      <c r="T9" s="10" t="e">
        <f>IF(S10="","",IF(S10=U10,"△",IF(S10&gt;U10,"〇","×")))</f>
        <v>#N/A</v>
      </c>
      <c r="U9" s="90" t="str">
        <f>CONCATENATE(T4,$A9)</f>
        <v>62</v>
      </c>
      <c r="V9" s="89" t="str">
        <f>CONCATENATE($A9,W4)</f>
        <v>27</v>
      </c>
      <c r="W9" s="10" t="e">
        <f>IF(V10="","",IF(V10=X10,"△",IF(V10&gt;X10,"〇","×")))</f>
        <v>#N/A</v>
      </c>
      <c r="X9" s="90" t="str">
        <f>CONCATENATE(W4,$A9)</f>
        <v>72</v>
      </c>
      <c r="Y9" s="530">
        <f>COUNTIF($E9:$W9,"〇")</f>
        <v>0</v>
      </c>
      <c r="Z9" s="520">
        <f>COUNTIF($E9:$W9,"×")</f>
        <v>0</v>
      </c>
      <c r="AA9" s="520">
        <f>COUNTIF($E9:$W9,"△")</f>
        <v>0</v>
      </c>
      <c r="AB9" s="520">
        <f>Y9*2+AA9</f>
        <v>0</v>
      </c>
      <c r="AC9" s="516" t="e">
        <f>IF(D10="","",D10+G10+M10+P10+J10+S10+V10)</f>
        <v>#N/A</v>
      </c>
      <c r="AD9" s="512" t="e">
        <f>IF(AC9="","",AB9*100+AC9)</f>
        <v>#N/A</v>
      </c>
      <c r="AE9" s="514" t="e">
        <f>IF(AC9="","",F10+I10+L10+O10+R10+U10+X10)</f>
        <v>#N/A</v>
      </c>
      <c r="AF9" s="516" t="e">
        <f>IF(AD9="","",RANK(AD9,AD7:AD20,0))</f>
        <v>#N/A</v>
      </c>
      <c r="AG9" s="551"/>
      <c r="AH9" s="117" t="e">
        <f>CONCATENATE(A5,AF9)</f>
        <v>#N/A</v>
      </c>
      <c r="AI9" s="118" t="e">
        <f>B9</f>
        <v>#N/A</v>
      </c>
      <c r="AK9" s="2" t="e">
        <f t="shared" si="0"/>
        <v>#N/A</v>
      </c>
      <c r="AL9" s="2" t="e">
        <f t="shared" si="1"/>
        <v>#N/A</v>
      </c>
    </row>
    <row r="10" spans="1:38" ht="34.5" customHeight="1">
      <c r="A10" s="552"/>
      <c r="B10" s="612"/>
      <c r="C10" s="612"/>
      <c r="D10" s="13" t="e">
        <f>IF(I8="","",I8)</f>
        <v>#N/A</v>
      </c>
      <c r="E10" s="10" t="s">
        <v>1</v>
      </c>
      <c r="F10" s="14" t="e">
        <f>IF(G8="","",G8)</f>
        <v>#N/A</v>
      </c>
      <c r="G10" s="546"/>
      <c r="H10" s="547"/>
      <c r="I10" s="548"/>
      <c r="J10" s="22" t="e">
        <f>VLOOKUP(J9,'対戦表'!$AG:$AH,2,0)</f>
        <v>#N/A</v>
      </c>
      <c r="K10" s="6" t="s">
        <v>0</v>
      </c>
      <c r="L10" s="23" t="e">
        <f>VLOOKUP(L9,'対戦表'!$AG:$AH,2,0)</f>
        <v>#N/A</v>
      </c>
      <c r="M10" s="22" t="e">
        <f>VLOOKUP(M9,'対戦表'!$AG:$AH,2,0)</f>
        <v>#N/A</v>
      </c>
      <c r="N10" s="6" t="s">
        <v>0</v>
      </c>
      <c r="O10" s="23" t="e">
        <f>VLOOKUP(O9,'対戦表'!$AG:$AH,2,0)</f>
        <v>#N/A</v>
      </c>
      <c r="P10" s="22" t="e">
        <f>VLOOKUP(P9,'対戦表'!$AG:$AH,2,0)</f>
        <v>#N/A</v>
      </c>
      <c r="Q10" s="6" t="s">
        <v>0</v>
      </c>
      <c r="R10" s="23" t="e">
        <f>VLOOKUP(R9,'対戦表'!$AG:$AH,2,0)</f>
        <v>#N/A</v>
      </c>
      <c r="S10" s="22" t="e">
        <f>VLOOKUP(S9,'対戦表'!$AG:$AH,2,0)</f>
        <v>#N/A</v>
      </c>
      <c r="T10" s="6" t="s">
        <v>0</v>
      </c>
      <c r="U10" s="23" t="e">
        <f>VLOOKUP(U9,'対戦表'!$AG:$AH,2,0)</f>
        <v>#N/A</v>
      </c>
      <c r="V10" s="22" t="e">
        <f>VLOOKUP(V9,'対戦表'!$AG:$AH,2,0)</f>
        <v>#N/A</v>
      </c>
      <c r="W10" s="6" t="s">
        <v>0</v>
      </c>
      <c r="X10" s="23" t="e">
        <f>VLOOKUP(X9,'対戦表'!$AG:$AH,2,0)</f>
        <v>#N/A</v>
      </c>
      <c r="Y10" s="539"/>
      <c r="Z10" s="540"/>
      <c r="AA10" s="540"/>
      <c r="AB10" s="540"/>
      <c r="AC10" s="516"/>
      <c r="AD10" s="512"/>
      <c r="AE10" s="514"/>
      <c r="AF10" s="516"/>
      <c r="AG10" s="544"/>
      <c r="AH10" s="79"/>
      <c r="AK10" s="2">
        <f t="shared" si="0"/>
      </c>
      <c r="AL10" s="2">
        <f t="shared" si="1"/>
        <v>0</v>
      </c>
    </row>
    <row r="11" spans="1:38" ht="34.5" customHeight="1">
      <c r="A11" s="522" t="str">
        <f>CONCATENATE(A5,3)</f>
        <v>3</v>
      </c>
      <c r="B11" s="612" t="e">
        <f>VLOOKUP(A11,'チーム表'!C:D,2,FALSE)</f>
        <v>#N/A</v>
      </c>
      <c r="C11" s="612"/>
      <c r="D11" s="8"/>
      <c r="E11" s="12" t="e">
        <f>IF(D12="","",IF(D12=F12,"△",IF(D12&gt;F12,"〇","×")))</f>
        <v>#N/A</v>
      </c>
      <c r="F11" s="9"/>
      <c r="G11" s="8"/>
      <c r="H11" s="12" t="e">
        <f>IF(G12="","",IF(G12=I12,"△",IF(G12&gt;I12,"〇","×")))</f>
        <v>#N/A</v>
      </c>
      <c r="I11" s="9"/>
      <c r="J11" s="526"/>
      <c r="K11" s="527"/>
      <c r="L11" s="545"/>
      <c r="M11" s="89" t="str">
        <f>CONCATENATE($A11,N4)</f>
        <v>34</v>
      </c>
      <c r="N11" s="10" t="e">
        <f>IF(M12="","",IF(M12=O12,"△",IF(M12&gt;O12,"〇","×")))</f>
        <v>#N/A</v>
      </c>
      <c r="O11" s="90" t="str">
        <f>CONCATENATE(N4,$A11)</f>
        <v>43</v>
      </c>
      <c r="P11" s="89" t="str">
        <f>CONCATENATE($A11,Q4)</f>
        <v>35</v>
      </c>
      <c r="Q11" s="10" t="e">
        <f>IF(P12="","",IF(P12=R12,"△",IF(P12&gt;R12,"〇","×")))</f>
        <v>#N/A</v>
      </c>
      <c r="R11" s="90" t="str">
        <f>CONCATENATE(Q4,$A11)</f>
        <v>53</v>
      </c>
      <c r="S11" s="89" t="str">
        <f>CONCATENATE($A11,T4)</f>
        <v>36</v>
      </c>
      <c r="T11" s="10" t="e">
        <f>IF(S12="","",IF(S12=U12,"△",IF(S12&gt;U12,"〇","×")))</f>
        <v>#N/A</v>
      </c>
      <c r="U11" s="90" t="str">
        <f>CONCATENATE(T4,$A11)</f>
        <v>63</v>
      </c>
      <c r="V11" s="89" t="str">
        <f>CONCATENATE($A11,W4)</f>
        <v>37</v>
      </c>
      <c r="W11" s="10" t="e">
        <f>IF(V12="","",IF(V12=X12,"△",IF(V12&gt;X12,"〇","×")))</f>
        <v>#N/A</v>
      </c>
      <c r="X11" s="90" t="str">
        <f>CONCATENATE(W4,$A11)</f>
        <v>73</v>
      </c>
      <c r="Y11" s="530">
        <f>COUNTIF($E11:$W11,"〇")</f>
        <v>0</v>
      </c>
      <c r="Z11" s="520">
        <f>COUNTIF($E11:$W11,"×")</f>
        <v>0</v>
      </c>
      <c r="AA11" s="520">
        <f>COUNTIF($E11:$W11,"△")</f>
        <v>0</v>
      </c>
      <c r="AB11" s="520">
        <f>Y11*2+AA11</f>
        <v>0</v>
      </c>
      <c r="AC11" s="516" t="e">
        <f>IF(D12="","",D12+G12+M12+P12+J12+S12+V12)</f>
        <v>#N/A</v>
      </c>
      <c r="AD11" s="512" t="e">
        <f>IF(AC11="","",AB11*100+AC11)</f>
        <v>#N/A</v>
      </c>
      <c r="AE11" s="514" t="e">
        <f>IF(AC11="","",F12+I12+L12+O12+R12+U12+X12)</f>
        <v>#N/A</v>
      </c>
      <c r="AF11" s="516" t="e">
        <f>IF(AD11="","",RANK(AD11,AD7:AD20,0))</f>
        <v>#N/A</v>
      </c>
      <c r="AG11" s="544"/>
      <c r="AH11" s="117" t="e">
        <f>CONCATENATE(A5,AF11)</f>
        <v>#N/A</v>
      </c>
      <c r="AI11" s="118" t="e">
        <f>B11</f>
        <v>#N/A</v>
      </c>
      <c r="AK11" s="2" t="e">
        <f t="shared" si="0"/>
        <v>#N/A</v>
      </c>
      <c r="AL11" s="2" t="e">
        <f t="shared" si="1"/>
        <v>#N/A</v>
      </c>
    </row>
    <row r="12" spans="1:38" ht="34.5" customHeight="1">
      <c r="A12" s="552"/>
      <c r="B12" s="612"/>
      <c r="C12" s="612"/>
      <c r="D12" s="5" t="e">
        <f>IF(L8="","",L8)</f>
        <v>#N/A</v>
      </c>
      <c r="E12" s="6" t="s">
        <v>1</v>
      </c>
      <c r="F12" s="7" t="e">
        <f>IF(J8="","",J8)</f>
        <v>#N/A</v>
      </c>
      <c r="G12" s="5" t="e">
        <f>IF(L10="","",L10)</f>
        <v>#N/A</v>
      </c>
      <c r="H12" s="6" t="s">
        <v>1</v>
      </c>
      <c r="I12" s="7" t="e">
        <f>IF(J10="","",J10)</f>
        <v>#N/A</v>
      </c>
      <c r="J12" s="546"/>
      <c r="K12" s="547"/>
      <c r="L12" s="548"/>
      <c r="M12" s="22" t="e">
        <f>VLOOKUP(M11,'対戦表'!$AG:$AH,2,0)</f>
        <v>#N/A</v>
      </c>
      <c r="N12" s="6" t="s">
        <v>0</v>
      </c>
      <c r="O12" s="23" t="e">
        <f>VLOOKUP(O11,'対戦表'!$AG:$AH,2,0)</f>
        <v>#N/A</v>
      </c>
      <c r="P12" s="22" t="e">
        <f>VLOOKUP(P11,'対戦表'!$AG:$AH,2,0)</f>
        <v>#N/A</v>
      </c>
      <c r="Q12" s="6" t="s">
        <v>0</v>
      </c>
      <c r="R12" s="23" t="e">
        <f>VLOOKUP(R11,'対戦表'!$AG:$AH,2,0)</f>
        <v>#N/A</v>
      </c>
      <c r="S12" s="22" t="e">
        <f>VLOOKUP(S11,'対戦表'!$AG:$AH,2,0)</f>
        <v>#N/A</v>
      </c>
      <c r="T12" s="6" t="s">
        <v>0</v>
      </c>
      <c r="U12" s="23" t="e">
        <f>VLOOKUP(U11,'対戦表'!$AG:$AH,2,0)</f>
        <v>#N/A</v>
      </c>
      <c r="V12" s="22" t="e">
        <f>VLOOKUP(V11,'対戦表'!$AG:$AH,2,0)</f>
        <v>#N/A</v>
      </c>
      <c r="W12" s="6" t="s">
        <v>0</v>
      </c>
      <c r="X12" s="23" t="e">
        <f>VLOOKUP(X11,'対戦表'!$AG:$AH,2,0)</f>
        <v>#N/A</v>
      </c>
      <c r="Y12" s="539"/>
      <c r="Z12" s="540"/>
      <c r="AA12" s="540"/>
      <c r="AB12" s="540"/>
      <c r="AC12" s="516"/>
      <c r="AD12" s="512"/>
      <c r="AE12" s="514"/>
      <c r="AF12" s="516"/>
      <c r="AG12" s="544"/>
      <c r="AH12" s="79"/>
      <c r="AK12" s="2">
        <f t="shared" si="0"/>
      </c>
      <c r="AL12" s="2">
        <f t="shared" si="1"/>
        <v>0</v>
      </c>
    </row>
    <row r="13" spans="1:38" ht="34.5" customHeight="1">
      <c r="A13" s="522" t="str">
        <f>CONCATENATE(A5,4)</f>
        <v>4</v>
      </c>
      <c r="B13" s="612" t="e">
        <f>VLOOKUP(A13,'チーム表'!C:D,2,FALSE)</f>
        <v>#N/A</v>
      </c>
      <c r="C13" s="612"/>
      <c r="D13" s="8"/>
      <c r="E13" s="12" t="e">
        <f>IF(D14="","",IF(D14=F14,"△",IF(D14&gt;F14,"〇","×")))</f>
        <v>#N/A</v>
      </c>
      <c r="F13" s="9"/>
      <c r="G13" s="8"/>
      <c r="H13" s="12" t="e">
        <f>IF(G14="","",IF(G14=I14,"△",IF(G14&gt;I14,"〇","×")))</f>
        <v>#N/A</v>
      </c>
      <c r="I13" s="9"/>
      <c r="J13" s="8"/>
      <c r="K13" s="12" t="e">
        <f>IF(J14="","",IF(J14=L14,"△",IF(J14&gt;L14,"〇","×")))</f>
        <v>#N/A</v>
      </c>
      <c r="L13" s="9"/>
      <c r="M13" s="526"/>
      <c r="N13" s="527"/>
      <c r="O13" s="527"/>
      <c r="P13" s="89" t="str">
        <f>CONCATENATE($A13,Q4)</f>
        <v>45</v>
      </c>
      <c r="Q13" s="10" t="e">
        <f>IF(P14="","",IF(P14=R14,"△",IF(P14&gt;R14,"〇","×")))</f>
        <v>#N/A</v>
      </c>
      <c r="R13" s="90" t="str">
        <f>CONCATENATE(Q4,$A13)</f>
        <v>54</v>
      </c>
      <c r="S13" s="89" t="str">
        <f>CONCATENATE($A13,T4)</f>
        <v>46</v>
      </c>
      <c r="T13" s="10" t="e">
        <f>IF(S14="","",IF(S14=U14,"△",IF(S14&gt;U14,"〇","×")))</f>
        <v>#N/A</v>
      </c>
      <c r="U13" s="90" t="str">
        <f>CONCATENATE(T4,$A13)</f>
        <v>64</v>
      </c>
      <c r="V13" s="89" t="str">
        <f>CONCATENATE($A13,W4)</f>
        <v>47</v>
      </c>
      <c r="W13" s="10" t="e">
        <f>IF(V14="","",IF(V14=X14,"△",IF(V14&gt;X14,"〇","×")))</f>
        <v>#N/A</v>
      </c>
      <c r="X13" s="90" t="str">
        <f>CONCATENATE(W4,$A13)</f>
        <v>74</v>
      </c>
      <c r="Y13" s="530"/>
      <c r="Z13" s="520">
        <f>COUNTIF($E13:$W13,"×")</f>
        <v>0</v>
      </c>
      <c r="AA13" s="520">
        <f>COUNTIF($E13:$W13,"△")</f>
        <v>0</v>
      </c>
      <c r="AB13" s="520">
        <f>Y13*2+AA13</f>
        <v>0</v>
      </c>
      <c r="AC13" s="516" t="e">
        <f>IF(D14="","",D14+G14+M14+P14+J14+S14+V14)</f>
        <v>#N/A</v>
      </c>
      <c r="AD13" s="512" t="e">
        <f>IF(AC13="","",AB13*100+AC13)</f>
        <v>#N/A</v>
      </c>
      <c r="AE13" s="514" t="e">
        <f>IF(AC13="","",F14+I14+L14+O14+R14+U14+X14)</f>
        <v>#N/A</v>
      </c>
      <c r="AF13" s="516" t="e">
        <f>IF(AD13="","",RANK(AD13,AD7:AD20,0))</f>
        <v>#N/A</v>
      </c>
      <c r="AG13" s="518"/>
      <c r="AH13" s="117" t="e">
        <f>CONCATENATE(A5,AF13)</f>
        <v>#N/A</v>
      </c>
      <c r="AI13" s="118" t="e">
        <f>B13</f>
        <v>#N/A</v>
      </c>
      <c r="AK13" s="2" t="e">
        <f t="shared" si="0"/>
        <v>#N/A</v>
      </c>
      <c r="AL13" s="2" t="e">
        <f t="shared" si="1"/>
        <v>#N/A</v>
      </c>
    </row>
    <row r="14" spans="1:38" ht="34.5" customHeight="1">
      <c r="A14" s="552"/>
      <c r="B14" s="614"/>
      <c r="C14" s="614"/>
      <c r="D14" s="13" t="e">
        <f>IF(O8="","",O8)</f>
        <v>#N/A</v>
      </c>
      <c r="E14" s="10" t="s">
        <v>1</v>
      </c>
      <c r="F14" s="14" t="e">
        <f>IF(M8="","",M8)</f>
        <v>#N/A</v>
      </c>
      <c r="G14" s="13" t="e">
        <f>IF(O10="","",O10)</f>
        <v>#N/A</v>
      </c>
      <c r="H14" s="10" t="s">
        <v>1</v>
      </c>
      <c r="I14" s="14" t="e">
        <f>IF(M10="","",M10)</f>
        <v>#N/A</v>
      </c>
      <c r="J14" s="13" t="e">
        <f>IF(O12="","",O12)</f>
        <v>#N/A</v>
      </c>
      <c r="K14" s="10" t="s">
        <v>1</v>
      </c>
      <c r="L14" s="14" t="e">
        <f>IF(M12="","",M12)</f>
        <v>#N/A</v>
      </c>
      <c r="M14" s="542"/>
      <c r="N14" s="543"/>
      <c r="O14" s="543"/>
      <c r="P14" s="22" t="e">
        <f>VLOOKUP(P13,'対戦表'!$AG:$AH,2,0)</f>
        <v>#N/A</v>
      </c>
      <c r="Q14" s="6" t="s">
        <v>0</v>
      </c>
      <c r="R14" s="23" t="e">
        <f>VLOOKUP(R13,'対戦表'!$AG:$AH,2,0)</f>
        <v>#N/A</v>
      </c>
      <c r="S14" s="22" t="e">
        <f>VLOOKUP(S13,'対戦表'!$AG:$AH,2,0)</f>
        <v>#N/A</v>
      </c>
      <c r="T14" s="6" t="s">
        <v>0</v>
      </c>
      <c r="U14" s="23" t="e">
        <f>VLOOKUP(U13,'対戦表'!$AG:$AH,2,0)</f>
        <v>#N/A</v>
      </c>
      <c r="V14" s="22" t="e">
        <f>VLOOKUP(V13,'対戦表'!$AG:$AH,2,0)</f>
        <v>#N/A</v>
      </c>
      <c r="W14" s="6" t="s">
        <v>0</v>
      </c>
      <c r="X14" s="23" t="e">
        <f>VLOOKUP(X13,'対戦表'!$AG:$AH,2,0)</f>
        <v>#N/A</v>
      </c>
      <c r="Y14" s="539"/>
      <c r="Z14" s="540"/>
      <c r="AA14" s="540"/>
      <c r="AB14" s="617"/>
      <c r="AC14" s="516"/>
      <c r="AD14" s="512"/>
      <c r="AE14" s="514"/>
      <c r="AF14" s="516"/>
      <c r="AG14" s="532"/>
      <c r="AH14" s="79"/>
      <c r="AK14" s="2">
        <f t="shared" si="0"/>
      </c>
      <c r="AL14" s="2">
        <f t="shared" si="1"/>
        <v>0</v>
      </c>
    </row>
    <row r="15" spans="1:38" ht="34.5" customHeight="1">
      <c r="A15" s="522" t="str">
        <f>CONCATENATE(A5,5)</f>
        <v>5</v>
      </c>
      <c r="B15" s="612" t="e">
        <f>VLOOKUP(A15,'チーム表'!C:D,2,FALSE)</f>
        <v>#N/A</v>
      </c>
      <c r="C15" s="612"/>
      <c r="D15" s="8"/>
      <c r="E15" s="12" t="e">
        <f>IF(D16="","",IF(D16=F16,"△",IF(D16&gt;F16,"〇","×")))</f>
        <v>#N/A</v>
      </c>
      <c r="F15" s="9"/>
      <c r="G15" s="8"/>
      <c r="H15" s="12" t="e">
        <f>IF(G16="","",IF(G16=I16,"△",IF(G16&gt;I16,"〇","×")))</f>
        <v>#N/A</v>
      </c>
      <c r="I15" s="9"/>
      <c r="J15" s="8"/>
      <c r="K15" s="12" t="e">
        <f>IF(J16="","",IF(J16=L16,"△",IF(J16&gt;L16,"〇","×")))</f>
        <v>#N/A</v>
      </c>
      <c r="L15" s="9"/>
      <c r="M15" s="8"/>
      <c r="N15" s="12" t="e">
        <f>IF(M16="","",IF(M16=O16,"△",IF(M16&gt;O16,"〇","×")))</f>
        <v>#N/A</v>
      </c>
      <c r="O15" s="9"/>
      <c r="P15" s="526">
        <f>IF(P16="","",IF(P16=R16,"△",IF(P16&gt;R16,"〇","×")))</f>
      </c>
      <c r="Q15" s="527"/>
      <c r="R15" s="545"/>
      <c r="S15" s="89" t="str">
        <f>CONCATENATE($A15,T4)</f>
        <v>56</v>
      </c>
      <c r="T15" s="10" t="e">
        <f>IF(S16="","",IF(S16=U16,"△",IF(S16&gt;U16,"〇","×")))</f>
        <v>#N/A</v>
      </c>
      <c r="U15" s="90" t="str">
        <f>CONCATENATE(T4,$A15)</f>
        <v>65</v>
      </c>
      <c r="V15" s="89" t="str">
        <f>CONCATENATE($A15,W4)</f>
        <v>57</v>
      </c>
      <c r="W15" s="10" t="e">
        <f>IF(V16="","",IF(V16=X16,"△",IF(V16&gt;X16,"〇","×")))</f>
        <v>#N/A</v>
      </c>
      <c r="X15" s="90" t="str">
        <f>CONCATENATE(W4,$A15)</f>
        <v>75</v>
      </c>
      <c r="Y15" s="530">
        <f>COUNTIF($E15:$W15,"〇")</f>
        <v>0</v>
      </c>
      <c r="Z15" s="520">
        <f>COUNTIF($E15:$W15,"×")</f>
        <v>0</v>
      </c>
      <c r="AA15" s="520">
        <f>COUNTIF($E15:$W15,"△")</f>
        <v>0</v>
      </c>
      <c r="AB15" s="520">
        <f>Y15*2+AA15</f>
        <v>0</v>
      </c>
      <c r="AC15" s="516" t="e">
        <f>IF(D16="","",D16+G16+M16+P16+J16+S16+V16)</f>
        <v>#N/A</v>
      </c>
      <c r="AD15" s="512" t="e">
        <f>IF(AC15="","",AB15*100+AC15)</f>
        <v>#N/A</v>
      </c>
      <c r="AE15" s="514" t="e">
        <f>IF(AC15="","",F16+I16+L16+O16+R16+U16+X16)</f>
        <v>#N/A</v>
      </c>
      <c r="AF15" s="516" t="e">
        <f>IF(AD15="","",RANK(AD15,AD7:AD20,0))</f>
        <v>#N/A</v>
      </c>
      <c r="AG15" s="551"/>
      <c r="AH15" s="117" t="e">
        <f>CONCATENATE(A5,AF15)</f>
        <v>#N/A</v>
      </c>
      <c r="AI15" s="118" t="e">
        <f>B15</f>
        <v>#N/A</v>
      </c>
      <c r="AK15" s="2" t="e">
        <f t="shared" si="0"/>
        <v>#N/A</v>
      </c>
      <c r="AL15" s="2" t="e">
        <f t="shared" si="1"/>
        <v>#N/A</v>
      </c>
    </row>
    <row r="16" spans="1:38" ht="34.5" customHeight="1">
      <c r="A16" s="552"/>
      <c r="B16" s="612"/>
      <c r="C16" s="612"/>
      <c r="D16" s="5" t="e">
        <f>IF($R8="","",$R8)</f>
        <v>#N/A</v>
      </c>
      <c r="E16" s="6" t="s">
        <v>26</v>
      </c>
      <c r="F16" s="7" t="e">
        <f>IF($P8="","",$P8)</f>
        <v>#N/A</v>
      </c>
      <c r="G16" s="5" t="e">
        <f>IF($R10="","",$R10)</f>
        <v>#N/A</v>
      </c>
      <c r="H16" s="6" t="s">
        <v>26</v>
      </c>
      <c r="I16" s="7" t="e">
        <f>IF($P10="","",$P10)</f>
        <v>#N/A</v>
      </c>
      <c r="J16" s="5" t="e">
        <f>IF($R12="","",$R12)</f>
        <v>#N/A</v>
      </c>
      <c r="K16" s="6" t="s">
        <v>26</v>
      </c>
      <c r="L16" s="7" t="e">
        <f>IF($P12="","",$P12)</f>
        <v>#N/A</v>
      </c>
      <c r="M16" s="5" t="e">
        <f>IF($R14="","",$R14)</f>
        <v>#N/A</v>
      </c>
      <c r="N16" s="6" t="s">
        <v>26</v>
      </c>
      <c r="O16" s="7" t="e">
        <f>IF($P14="","",$P14)</f>
        <v>#N/A</v>
      </c>
      <c r="P16" s="546"/>
      <c r="Q16" s="547"/>
      <c r="R16" s="548"/>
      <c r="S16" s="22" t="e">
        <f>VLOOKUP(S15,'対戦表'!$AG:$AH,2,0)</f>
        <v>#N/A</v>
      </c>
      <c r="T16" s="6" t="s">
        <v>0</v>
      </c>
      <c r="U16" s="23" t="e">
        <f>VLOOKUP(U15,'対戦表'!$AG:$AH,2,0)</f>
        <v>#N/A</v>
      </c>
      <c r="V16" s="22" t="e">
        <f>VLOOKUP(V15,'対戦表'!$AG:$AH,2,0)</f>
        <v>#N/A</v>
      </c>
      <c r="W16" s="6" t="s">
        <v>0</v>
      </c>
      <c r="X16" s="23" t="e">
        <f>VLOOKUP(X15,'対戦表'!$AG:$AH,2,0)</f>
        <v>#N/A</v>
      </c>
      <c r="Y16" s="539"/>
      <c r="Z16" s="540"/>
      <c r="AA16" s="540"/>
      <c r="AB16" s="540"/>
      <c r="AC16" s="516"/>
      <c r="AD16" s="512"/>
      <c r="AE16" s="514"/>
      <c r="AF16" s="516"/>
      <c r="AG16" s="544"/>
      <c r="AH16" s="79"/>
      <c r="AK16" s="2">
        <f t="shared" si="0"/>
      </c>
      <c r="AL16" s="2">
        <f t="shared" si="1"/>
        <v>0</v>
      </c>
    </row>
    <row r="17" spans="1:38" ht="34.5" customHeight="1">
      <c r="A17" s="522" t="str">
        <f>CONCATENATE(A5,6)</f>
        <v>6</v>
      </c>
      <c r="B17" s="612" t="e">
        <f>VLOOKUP(A17,'チーム表'!C:D,2,FALSE)</f>
        <v>#N/A</v>
      </c>
      <c r="C17" s="612"/>
      <c r="D17" s="13"/>
      <c r="E17" s="10" t="e">
        <f>IF(D18="","",IF(D18=F18,"△",IF(D18&gt;F18,"〇","×")))</f>
        <v>#N/A</v>
      </c>
      <c r="F17" s="14"/>
      <c r="G17" s="13"/>
      <c r="H17" s="10" t="e">
        <f>IF(G18="","",IF(G18=I18,"△",IF(G18&gt;I18,"〇","×")))</f>
        <v>#N/A</v>
      </c>
      <c r="I17" s="14"/>
      <c r="J17" s="13"/>
      <c r="K17" s="10" t="e">
        <f>IF(J18="","",IF(J18=L18,"△",IF(J18&gt;L18,"〇","×")))</f>
        <v>#N/A</v>
      </c>
      <c r="L17" s="14"/>
      <c r="M17" s="13"/>
      <c r="N17" s="10" t="e">
        <f>IF(M18="","",IF(M18=O18,"△",IF(M18&gt;O18,"〇","×")))</f>
        <v>#N/A</v>
      </c>
      <c r="O17" s="14"/>
      <c r="P17" s="13"/>
      <c r="Q17" s="10" t="e">
        <f>IF(P18="","",IF(P18=R18,"△",IF(P18&gt;R18,"〇","×")))</f>
        <v>#N/A</v>
      </c>
      <c r="R17" s="14"/>
      <c r="S17" s="526"/>
      <c r="T17" s="527"/>
      <c r="U17" s="527"/>
      <c r="V17" s="89" t="str">
        <f>CONCATENATE($A17,W4)</f>
        <v>67</v>
      </c>
      <c r="W17" s="10" t="e">
        <f>IF(V18="","",IF(V18=X18,"△",IF(V18&gt;X18,"〇","×")))</f>
        <v>#N/A</v>
      </c>
      <c r="X17" s="90" t="str">
        <f>CONCATENATE(W4,$A17)</f>
        <v>76</v>
      </c>
      <c r="Y17" s="530">
        <f>COUNTIF($E17:$W17,"〇")</f>
        <v>0</v>
      </c>
      <c r="Z17" s="520">
        <f>COUNTIF($E17:$W17,"×")</f>
        <v>0</v>
      </c>
      <c r="AA17" s="520">
        <f>COUNTIF($E17:$W17,"△")</f>
        <v>0</v>
      </c>
      <c r="AB17" s="520">
        <f>Y17*2+AA17</f>
        <v>0</v>
      </c>
      <c r="AC17" s="516" t="e">
        <f>IF(D18="","",D18+G18+M18+P18+J18+S18+V18)</f>
        <v>#N/A</v>
      </c>
      <c r="AD17" s="512" t="e">
        <f>IF(AC17="","",AB17*100+AC17)</f>
        <v>#N/A</v>
      </c>
      <c r="AE17" s="514" t="e">
        <f>IF(AC17="","",F18+I18+L18+O18+R18+U18+X18)</f>
        <v>#N/A</v>
      </c>
      <c r="AF17" s="516" t="e">
        <f>IF(AD17="","",RANK(AD17,AD7:AD20,0))</f>
        <v>#N/A</v>
      </c>
      <c r="AG17" s="551"/>
      <c r="AH17" s="117" t="e">
        <f>CONCATENATE(A5,AF17)</f>
        <v>#N/A</v>
      </c>
      <c r="AI17" s="118" t="e">
        <f>B17</f>
        <v>#N/A</v>
      </c>
      <c r="AK17" s="2" t="e">
        <f t="shared" si="0"/>
        <v>#N/A</v>
      </c>
      <c r="AL17" s="2" t="e">
        <f t="shared" si="1"/>
        <v>#N/A</v>
      </c>
    </row>
    <row r="18" spans="1:38" ht="34.5" customHeight="1">
      <c r="A18" s="552"/>
      <c r="B18" s="612"/>
      <c r="C18" s="612"/>
      <c r="D18" s="13" t="e">
        <f>IF($U8="","",$U8)</f>
        <v>#N/A</v>
      </c>
      <c r="E18" s="10" t="s">
        <v>26</v>
      </c>
      <c r="F18" s="14" t="e">
        <f>IF($S8="","",$S8)</f>
        <v>#N/A</v>
      </c>
      <c r="G18" s="13" t="e">
        <f>IF($U10="","",$U10)</f>
        <v>#N/A</v>
      </c>
      <c r="H18" s="10" t="s">
        <v>26</v>
      </c>
      <c r="I18" s="14" t="e">
        <f>IF($S10="","",$S10)</f>
        <v>#N/A</v>
      </c>
      <c r="J18" s="13" t="e">
        <f>IF($U12="","",$U12)</f>
        <v>#N/A</v>
      </c>
      <c r="K18" s="10" t="s">
        <v>26</v>
      </c>
      <c r="L18" s="14" t="e">
        <f>IF($S12="","",$S12)</f>
        <v>#N/A</v>
      </c>
      <c r="M18" s="13" t="e">
        <f>IF($U14="","",$U14)</f>
        <v>#N/A</v>
      </c>
      <c r="N18" s="10" t="s">
        <v>26</v>
      </c>
      <c r="O18" s="14" t="e">
        <f>IF($S14="","",$S14)</f>
        <v>#N/A</v>
      </c>
      <c r="P18" s="13" t="e">
        <f>IF($U16="","",$U16)</f>
        <v>#N/A</v>
      </c>
      <c r="Q18" s="10" t="s">
        <v>26</v>
      </c>
      <c r="R18" s="14" t="e">
        <f>IF($S16="","",$S16)</f>
        <v>#N/A</v>
      </c>
      <c r="S18" s="542"/>
      <c r="T18" s="543"/>
      <c r="U18" s="543"/>
      <c r="V18" s="22" t="e">
        <f>VLOOKUP(V17,'対戦表'!$AG:$AH,2,0)</f>
        <v>#N/A</v>
      </c>
      <c r="W18" s="6" t="s">
        <v>0</v>
      </c>
      <c r="X18" s="23" t="e">
        <f>VLOOKUP(X17,'対戦表'!$AG:$AH,2,0)</f>
        <v>#N/A</v>
      </c>
      <c r="Y18" s="539"/>
      <c r="Z18" s="540"/>
      <c r="AA18" s="540"/>
      <c r="AB18" s="540"/>
      <c r="AC18" s="516"/>
      <c r="AD18" s="512"/>
      <c r="AE18" s="514"/>
      <c r="AF18" s="516"/>
      <c r="AG18" s="544"/>
      <c r="AH18" s="79"/>
      <c r="AK18" s="2">
        <f t="shared" si="0"/>
      </c>
      <c r="AL18" s="2">
        <f t="shared" si="1"/>
        <v>0</v>
      </c>
    </row>
    <row r="19" spans="1:38" ht="34.5" customHeight="1">
      <c r="A19" s="522" t="str">
        <f>CONCATENATE(A5,7)</f>
        <v>7</v>
      </c>
      <c r="B19" s="612" t="e">
        <f>VLOOKUP(A19,'チーム表'!C:D,2,FALSE)</f>
        <v>#N/A</v>
      </c>
      <c r="C19" s="612"/>
      <c r="D19" s="8"/>
      <c r="E19" s="12" t="e">
        <f>IF(D20="","",IF(D20=F20,"△",IF(D20&gt;F20,"〇","×")))</f>
        <v>#N/A</v>
      </c>
      <c r="F19" s="9"/>
      <c r="G19" s="8"/>
      <c r="H19" s="12" t="e">
        <f>IF(G20="","",IF(G20=I20,"△",IF(G20&gt;I20,"〇","×")))</f>
        <v>#N/A</v>
      </c>
      <c r="I19" s="9"/>
      <c r="J19" s="8"/>
      <c r="K19" s="12" t="e">
        <f>IF(J20="","",IF(J20=L20,"△",IF(J20&gt;L20,"〇","×")))</f>
        <v>#N/A</v>
      </c>
      <c r="L19" s="9"/>
      <c r="M19" s="8"/>
      <c r="N19" s="12" t="e">
        <f>IF(M20="","",IF(M20=O20,"△",IF(M20&gt;O20,"〇","×")))</f>
        <v>#N/A</v>
      </c>
      <c r="O19" s="9"/>
      <c r="P19" s="8"/>
      <c r="Q19" s="12" t="e">
        <f>IF(P20="","",IF(P20=R20,"△",IF(P20&gt;R20,"〇","×")))</f>
        <v>#N/A</v>
      </c>
      <c r="R19" s="9"/>
      <c r="S19" s="8"/>
      <c r="T19" s="12" t="e">
        <f>IF(S20="","",IF(S20=U20,"△",IF(S20&gt;U20,"〇","×")))</f>
        <v>#N/A</v>
      </c>
      <c r="U19" s="9"/>
      <c r="V19" s="526"/>
      <c r="W19" s="527"/>
      <c r="X19" s="527"/>
      <c r="Y19" s="530">
        <f>COUNTIF($E19:$W19,"〇")</f>
        <v>0</v>
      </c>
      <c r="Z19" s="520">
        <f>COUNTIF($E19:$W19,"×")</f>
        <v>0</v>
      </c>
      <c r="AA19" s="520">
        <f>COUNTIF($E19:$W19,"△")</f>
        <v>0</v>
      </c>
      <c r="AB19" s="520">
        <f>Y19*2+AA19</f>
        <v>0</v>
      </c>
      <c r="AC19" s="516" t="e">
        <f>IF(D20="","",D20+G20+M20+P20+J20+S20+V20)</f>
        <v>#N/A</v>
      </c>
      <c r="AD19" s="512" t="e">
        <f>IF(AC19="","",AB19*100+AC19)</f>
        <v>#N/A</v>
      </c>
      <c r="AE19" s="514" t="e">
        <f>IF(AC19="","",F20+I20+L20+O20+R20+U20+X20)</f>
        <v>#N/A</v>
      </c>
      <c r="AF19" s="615" t="e">
        <f>IF(AD19="","",RANK(AD19,AD7:AD20,0))</f>
        <v>#N/A</v>
      </c>
      <c r="AG19" s="544"/>
      <c r="AH19" s="117" t="e">
        <f>CONCATENATE(A5,AF19)</f>
        <v>#N/A</v>
      </c>
      <c r="AI19" s="118" t="e">
        <f>B19</f>
        <v>#N/A</v>
      </c>
      <c r="AK19" s="2" t="e">
        <f t="shared" si="0"/>
        <v>#N/A</v>
      </c>
      <c r="AL19" s="2" t="e">
        <f t="shared" si="1"/>
        <v>#N/A</v>
      </c>
    </row>
    <row r="20" spans="1:38" ht="34.5" customHeight="1" thickBot="1">
      <c r="A20" s="523"/>
      <c r="B20" s="613"/>
      <c r="C20" s="613"/>
      <c r="D20" s="15" t="e">
        <f>IF($X8="","",$X8)</f>
        <v>#N/A</v>
      </c>
      <c r="E20" s="16" t="s">
        <v>26</v>
      </c>
      <c r="F20" s="17" t="e">
        <f>IF($V8="","",$V8)</f>
        <v>#N/A</v>
      </c>
      <c r="G20" s="15" t="e">
        <f>IF($X10="","",$X10)</f>
        <v>#N/A</v>
      </c>
      <c r="H20" s="16" t="s">
        <v>26</v>
      </c>
      <c r="I20" s="17" t="e">
        <f>IF($V10="","",$V10)</f>
        <v>#N/A</v>
      </c>
      <c r="J20" s="15" t="e">
        <f>IF($X12="","",$X12)</f>
        <v>#N/A</v>
      </c>
      <c r="K20" s="16" t="s">
        <v>26</v>
      </c>
      <c r="L20" s="17" t="e">
        <f>IF($V12="","",$V12)</f>
        <v>#N/A</v>
      </c>
      <c r="M20" s="15" t="e">
        <f>IF($X14="","",$X14)</f>
        <v>#N/A</v>
      </c>
      <c r="N20" s="16" t="s">
        <v>26</v>
      </c>
      <c r="O20" s="17" t="e">
        <f>IF($V14="","",$V14)</f>
        <v>#N/A</v>
      </c>
      <c r="P20" s="15" t="e">
        <f>IF($X16="","",$X16)</f>
        <v>#N/A</v>
      </c>
      <c r="Q20" s="16" t="s">
        <v>26</v>
      </c>
      <c r="R20" s="17" t="e">
        <f>IF($V16="","",$V16)</f>
        <v>#N/A</v>
      </c>
      <c r="S20" s="15" t="e">
        <f>IF($X18="","",$X18)</f>
        <v>#N/A</v>
      </c>
      <c r="T20" s="16" t="s">
        <v>26</v>
      </c>
      <c r="U20" s="17" t="e">
        <f>IF($V18="","",$V18)</f>
        <v>#N/A</v>
      </c>
      <c r="V20" s="528"/>
      <c r="W20" s="529"/>
      <c r="X20" s="529"/>
      <c r="Y20" s="531"/>
      <c r="Z20" s="521"/>
      <c r="AA20" s="521"/>
      <c r="AB20" s="521"/>
      <c r="AC20" s="517"/>
      <c r="AD20" s="513"/>
      <c r="AE20" s="515"/>
      <c r="AF20" s="616"/>
      <c r="AG20" s="559"/>
      <c r="AH20" s="79"/>
      <c r="AK20" s="2">
        <f t="shared" si="0"/>
      </c>
      <c r="AL20" s="2">
        <f t="shared" si="1"/>
        <v>0</v>
      </c>
    </row>
    <row r="21" spans="1:34" ht="24.75" customHeight="1">
      <c r="A21" s="4"/>
      <c r="B21" s="86"/>
      <c r="C21" s="86"/>
      <c r="D21" s="10"/>
      <c r="E21" s="10"/>
      <c r="F21" s="10"/>
      <c r="G21" s="10"/>
      <c r="H21" s="10"/>
      <c r="I21" s="10"/>
      <c r="J21" s="87"/>
      <c r="K21" s="10"/>
      <c r="L21" s="8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3"/>
      <c r="AH21" s="79"/>
    </row>
    <row r="22" spans="1:34" ht="24.75" customHeight="1">
      <c r="A22" s="4"/>
      <c r="B22" s="86"/>
      <c r="C22" s="86"/>
      <c r="D22" s="10"/>
      <c r="E22" s="10"/>
      <c r="F22" s="10"/>
      <c r="G22" s="10"/>
      <c r="H22" s="10"/>
      <c r="I22" s="10"/>
      <c r="J22" s="87"/>
      <c r="K22" s="10"/>
      <c r="L22" s="8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3"/>
      <c r="AH22" s="79"/>
    </row>
    <row r="23" spans="1:34" ht="24.75" customHeight="1" thickBot="1">
      <c r="A23" s="4"/>
      <c r="B23" s="57"/>
      <c r="C23" s="57"/>
      <c r="D23" s="4"/>
      <c r="E23" s="4" t="str">
        <f>CONCATENATE(A24,"1")</f>
        <v>1</v>
      </c>
      <c r="F23" s="4"/>
      <c r="G23" s="4"/>
      <c r="H23" s="4" t="str">
        <f>CONCATENATE(A24,"2")</f>
        <v>2</v>
      </c>
      <c r="I23" s="4"/>
      <c r="J23" s="4"/>
      <c r="K23" s="4" t="str">
        <f>CONCATENATE(A24,"3")</f>
        <v>3</v>
      </c>
      <c r="L23" s="4"/>
      <c r="M23" s="4"/>
      <c r="N23" s="4" t="str">
        <f>CONCATENATE(A24,"4")</f>
        <v>4</v>
      </c>
      <c r="O23" s="4"/>
      <c r="P23" s="4"/>
      <c r="Q23" s="4" t="str">
        <f>CONCATENATE(A24,"5")</f>
        <v>5</v>
      </c>
      <c r="R23" s="4"/>
      <c r="S23" s="4"/>
      <c r="T23" s="4" t="str">
        <f>CONCATENATE(A24,"6")</f>
        <v>6</v>
      </c>
      <c r="U23" s="4"/>
      <c r="V23" s="4"/>
      <c r="W23" s="4"/>
      <c r="X23" s="4"/>
      <c r="Y23" s="11"/>
      <c r="Z23" s="11"/>
      <c r="AA23" s="11"/>
      <c r="AB23" s="11"/>
      <c r="AC23" s="11"/>
      <c r="AD23" s="11"/>
      <c r="AE23" s="11"/>
      <c r="AF23" s="11"/>
      <c r="AG23" s="3"/>
      <c r="AH23" s="79"/>
    </row>
    <row r="24" spans="1:34" ht="34.5" customHeight="1">
      <c r="A24" s="568"/>
      <c r="B24" s="570" t="s">
        <v>60</v>
      </c>
      <c r="C24" s="570"/>
      <c r="D24" s="533" t="e">
        <f>B26</f>
        <v>#N/A</v>
      </c>
      <c r="E24" s="534"/>
      <c r="F24" s="535"/>
      <c r="G24" s="533" t="e">
        <f>B28</f>
        <v>#N/A</v>
      </c>
      <c r="H24" s="534"/>
      <c r="I24" s="535"/>
      <c r="J24" s="533" t="e">
        <f>B30</f>
        <v>#N/A</v>
      </c>
      <c r="K24" s="534"/>
      <c r="L24" s="535"/>
      <c r="M24" s="533" t="e">
        <f>B32</f>
        <v>#N/A</v>
      </c>
      <c r="N24" s="534"/>
      <c r="O24" s="535"/>
      <c r="P24" s="533" t="e">
        <f>B34</f>
        <v>#N/A</v>
      </c>
      <c r="Q24" s="534"/>
      <c r="R24" s="535"/>
      <c r="S24" s="533" t="e">
        <f>B36</f>
        <v>#N/A</v>
      </c>
      <c r="T24" s="534"/>
      <c r="U24" s="535"/>
      <c r="V24" s="533"/>
      <c r="W24" s="534"/>
      <c r="X24" s="534"/>
      <c r="Y24" s="563" t="s">
        <v>28</v>
      </c>
      <c r="Z24" s="553" t="s">
        <v>29</v>
      </c>
      <c r="AA24" s="553" t="s">
        <v>30</v>
      </c>
      <c r="AB24" s="555" t="s">
        <v>31</v>
      </c>
      <c r="AC24" s="557" t="s">
        <v>32</v>
      </c>
      <c r="AD24" s="565" t="s">
        <v>35</v>
      </c>
      <c r="AE24" s="549" t="s">
        <v>33</v>
      </c>
      <c r="AF24" s="557" t="s">
        <v>34</v>
      </c>
      <c r="AG24" s="561" t="s">
        <v>27</v>
      </c>
      <c r="AH24" s="4"/>
    </row>
    <row r="25" spans="1:34" ht="34.5" customHeight="1">
      <c r="A25" s="569"/>
      <c r="B25" s="571"/>
      <c r="C25" s="571"/>
      <c r="D25" s="536"/>
      <c r="E25" s="537"/>
      <c r="F25" s="538"/>
      <c r="G25" s="536"/>
      <c r="H25" s="537"/>
      <c r="I25" s="538"/>
      <c r="J25" s="536"/>
      <c r="K25" s="537"/>
      <c r="L25" s="538"/>
      <c r="M25" s="536"/>
      <c r="N25" s="537"/>
      <c r="O25" s="538"/>
      <c r="P25" s="536"/>
      <c r="Q25" s="537"/>
      <c r="R25" s="538"/>
      <c r="S25" s="536"/>
      <c r="T25" s="537"/>
      <c r="U25" s="538"/>
      <c r="V25" s="536"/>
      <c r="W25" s="537"/>
      <c r="X25" s="537"/>
      <c r="Y25" s="564"/>
      <c r="Z25" s="554"/>
      <c r="AA25" s="554"/>
      <c r="AB25" s="556"/>
      <c r="AC25" s="558"/>
      <c r="AD25" s="566"/>
      <c r="AE25" s="550"/>
      <c r="AF25" s="558"/>
      <c r="AG25" s="562"/>
      <c r="AH25" s="4"/>
    </row>
    <row r="26" spans="1:38" ht="34.5" customHeight="1">
      <c r="A26" s="522" t="str">
        <f>CONCATENATE(A24,1)</f>
        <v>1</v>
      </c>
      <c r="B26" s="612" t="e">
        <f>VLOOKUP(A26,'チーム表'!C:D,2,FALSE)</f>
        <v>#N/A</v>
      </c>
      <c r="C26" s="612"/>
      <c r="D26" s="526"/>
      <c r="E26" s="527"/>
      <c r="F26" s="545"/>
      <c r="G26" s="89" t="str">
        <f>CONCATENATE($A26,H23)</f>
        <v>12</v>
      </c>
      <c r="H26" s="10" t="e">
        <f>IF(G27="","",IF(G27=I27,"△",IF(G27&gt;I27,"〇","×")))</f>
        <v>#N/A</v>
      </c>
      <c r="I26" s="90" t="str">
        <f>CONCATENATE(H23,$A26)</f>
        <v>21</v>
      </c>
      <c r="J26" s="89" t="str">
        <f>CONCATENATE($A26,K23)</f>
        <v>13</v>
      </c>
      <c r="K26" s="10" t="e">
        <f>IF(J27="","",IF(J27=L27,"△",IF(J27&gt;L27,"〇","×")))</f>
        <v>#N/A</v>
      </c>
      <c r="L26" s="90" t="str">
        <f>CONCATENATE(K23,$A26)</f>
        <v>31</v>
      </c>
      <c r="M26" s="89" t="str">
        <f>CONCATENATE($A26,N23)</f>
        <v>14</v>
      </c>
      <c r="N26" s="10" t="e">
        <f>IF(M27="","",IF(M27=O27,"△",IF(M27&gt;O27,"〇","×")))</f>
        <v>#N/A</v>
      </c>
      <c r="O26" s="90" t="str">
        <f>CONCATENATE(N23,$A26)</f>
        <v>41</v>
      </c>
      <c r="P26" s="89" t="str">
        <f>CONCATENATE($A26,Q23)</f>
        <v>15</v>
      </c>
      <c r="Q26" s="10" t="e">
        <f>IF(P27="","",IF(P27=R27,"△",IF(P27&gt;R27,"〇","×")))</f>
        <v>#N/A</v>
      </c>
      <c r="R26" s="90" t="str">
        <f>CONCATENATE(Q23,$A26)</f>
        <v>51</v>
      </c>
      <c r="S26" s="89" t="str">
        <f>CONCATENATE($A26,T23)</f>
        <v>16</v>
      </c>
      <c r="T26" s="10" t="e">
        <f>IF(S27="","",IF(S27=U27,"△",IF(S27&gt;U27,"〇","×")))</f>
        <v>#N/A</v>
      </c>
      <c r="U26" s="90" t="str">
        <f>CONCATENATE(T23,$A26)</f>
        <v>61</v>
      </c>
      <c r="V26" s="89"/>
      <c r="W26" s="10"/>
      <c r="X26" s="90"/>
      <c r="Y26" s="530">
        <f>COUNTIF($E26:$T26,"〇")</f>
        <v>0</v>
      </c>
      <c r="Z26" s="520">
        <f>COUNTIF($E26:$T26,"×")</f>
        <v>0</v>
      </c>
      <c r="AA26" s="520">
        <f>COUNTIF($E26:$T26,"△")</f>
        <v>0</v>
      </c>
      <c r="AB26" s="520">
        <f>Y26*2+AA26</f>
        <v>0</v>
      </c>
      <c r="AC26" s="516" t="e">
        <f>IF(G27="","",D27+G27+M27+P27+J27+S27)</f>
        <v>#N/A</v>
      </c>
      <c r="AD26" s="512" t="e">
        <f>IF(AC26="","",AB26*100+AC26)</f>
        <v>#N/A</v>
      </c>
      <c r="AE26" s="514" t="e">
        <f>IF(AC26="","",F27+I27+L27+O27+R27+U27)</f>
        <v>#N/A</v>
      </c>
      <c r="AF26" s="516" t="e">
        <f>IF(AD26="","",RANK(AD26,AD26:AD37,0))</f>
        <v>#N/A</v>
      </c>
      <c r="AG26" s="551"/>
      <c r="AH26" s="117" t="e">
        <f>CONCATENATE(A24,AF26)</f>
        <v>#N/A</v>
      </c>
      <c r="AI26" s="118" t="e">
        <f>B26</f>
        <v>#N/A</v>
      </c>
      <c r="AK26" s="2" t="e">
        <f>CONCATENATE(A$5,AF26)</f>
        <v>#N/A</v>
      </c>
      <c r="AL26" s="2" t="e">
        <f>$B26</f>
        <v>#N/A</v>
      </c>
    </row>
    <row r="27" spans="1:38" ht="34.5" customHeight="1">
      <c r="A27" s="552"/>
      <c r="B27" s="612"/>
      <c r="C27" s="612"/>
      <c r="D27" s="546"/>
      <c r="E27" s="547"/>
      <c r="F27" s="548"/>
      <c r="G27" s="22" t="e">
        <f>VLOOKUP(G26,'対戦表'!$AG:$AH,2,0)</f>
        <v>#N/A</v>
      </c>
      <c r="H27" s="6" t="s">
        <v>0</v>
      </c>
      <c r="I27" s="23" t="e">
        <f>VLOOKUP(I26,'対戦表'!$AG:$AH,2,0)</f>
        <v>#N/A</v>
      </c>
      <c r="J27" s="22" t="e">
        <f>VLOOKUP(J26,'対戦表'!$AG:$AH,2,0)</f>
        <v>#N/A</v>
      </c>
      <c r="K27" s="6" t="s">
        <v>0</v>
      </c>
      <c r="L27" s="23" t="e">
        <f>VLOOKUP(L26,'対戦表'!$AG:$AH,2,0)</f>
        <v>#N/A</v>
      </c>
      <c r="M27" s="22" t="e">
        <f>VLOOKUP(M26,'対戦表'!$AG:$AH,2,0)</f>
        <v>#N/A</v>
      </c>
      <c r="N27" s="6" t="s">
        <v>0</v>
      </c>
      <c r="O27" s="23" t="e">
        <f>VLOOKUP(O26,'対戦表'!$AG:$AH,2,0)</f>
        <v>#N/A</v>
      </c>
      <c r="P27" s="22" t="e">
        <f>VLOOKUP(P26,'対戦表'!$AG:$AH,2,0)</f>
        <v>#N/A</v>
      </c>
      <c r="Q27" s="6" t="s">
        <v>0</v>
      </c>
      <c r="R27" s="23" t="e">
        <f>VLOOKUP(R26,'対戦表'!$AG:$AH,2,0)</f>
        <v>#N/A</v>
      </c>
      <c r="S27" s="22" t="e">
        <f>VLOOKUP(S26,'対戦表'!$AG:$AH,2,0)</f>
        <v>#N/A</v>
      </c>
      <c r="T27" s="6" t="s">
        <v>0</v>
      </c>
      <c r="U27" s="23" t="e">
        <f>VLOOKUP(U26,'対戦表'!$AG:$AH,2,0)</f>
        <v>#N/A</v>
      </c>
      <c r="V27" s="5"/>
      <c r="W27" s="6"/>
      <c r="X27" s="7"/>
      <c r="Y27" s="539"/>
      <c r="Z27" s="540"/>
      <c r="AA27" s="540"/>
      <c r="AB27" s="540"/>
      <c r="AC27" s="516"/>
      <c r="AD27" s="512"/>
      <c r="AE27" s="514"/>
      <c r="AF27" s="516"/>
      <c r="AG27" s="544"/>
      <c r="AH27" s="79"/>
      <c r="AK27" s="2">
        <f aca="true" t="shared" si="2" ref="AK27:AK37">CONCATENATE(A$5,AF27)</f>
      </c>
      <c r="AL27" s="2">
        <f aca="true" t="shared" si="3" ref="AL27:AL37">$B27</f>
        <v>0</v>
      </c>
    </row>
    <row r="28" spans="1:38" ht="34.5" customHeight="1">
      <c r="A28" s="522" t="str">
        <f>CONCATENATE(A24,2)</f>
        <v>2</v>
      </c>
      <c r="B28" s="612" t="e">
        <f>VLOOKUP(A28,'チーム表'!C:D,2,FALSE)</f>
        <v>#N/A</v>
      </c>
      <c r="C28" s="612"/>
      <c r="D28" s="13"/>
      <c r="E28" s="10" t="e">
        <f>IF(D29="","",IF(D29=F29,"△",IF(D29&gt;F29,"〇","×")))</f>
        <v>#N/A</v>
      </c>
      <c r="F28" s="14"/>
      <c r="G28" s="526"/>
      <c r="H28" s="527"/>
      <c r="I28" s="545"/>
      <c r="J28" s="89" t="str">
        <f>CONCATENATE($A28,K23)</f>
        <v>23</v>
      </c>
      <c r="K28" s="10" t="e">
        <f>IF(J29="","",IF(J29=L29,"△",IF(J29&gt;L29,"〇","×")))</f>
        <v>#N/A</v>
      </c>
      <c r="L28" s="90" t="str">
        <f>CONCATENATE(K23,$A28)</f>
        <v>32</v>
      </c>
      <c r="M28" s="89" t="str">
        <f>CONCATENATE($A28,N23)</f>
        <v>24</v>
      </c>
      <c r="N28" s="10" t="e">
        <f>IF(M29="","",IF(M29=O29,"△",IF(M29&gt;O29,"〇","×")))</f>
        <v>#N/A</v>
      </c>
      <c r="O28" s="90" t="str">
        <f>CONCATENATE(N23,$A28)</f>
        <v>42</v>
      </c>
      <c r="P28" s="89" t="str">
        <f>CONCATENATE($A28,Q23)</f>
        <v>25</v>
      </c>
      <c r="Q28" s="10" t="e">
        <f>IF(P29="","",IF(P29=R29,"△",IF(P29&gt;R29,"〇","×")))</f>
        <v>#N/A</v>
      </c>
      <c r="R28" s="90" t="str">
        <f>CONCATENATE(Q23,$A28)</f>
        <v>52</v>
      </c>
      <c r="S28" s="89" t="str">
        <f>CONCATENATE($A28,T23)</f>
        <v>26</v>
      </c>
      <c r="T28" s="10" t="e">
        <f>IF(S29="","",IF(S29=U29,"△",IF(S29&gt;U29,"〇","×")))</f>
        <v>#N/A</v>
      </c>
      <c r="U28" s="90" t="str">
        <f>CONCATENATE(T23,$A28)</f>
        <v>62</v>
      </c>
      <c r="V28" s="89"/>
      <c r="W28" s="10"/>
      <c r="X28" s="90"/>
      <c r="Y28" s="530">
        <f>COUNTIF($E28:$T28,"〇")</f>
        <v>0</v>
      </c>
      <c r="Z28" s="520">
        <f>COUNTIF($E28:$T28,"×")</f>
        <v>0</v>
      </c>
      <c r="AA28" s="520">
        <f>COUNTIF($E28:$T28,"△")</f>
        <v>0</v>
      </c>
      <c r="AB28" s="520">
        <f>Y28*2+AA28</f>
        <v>0</v>
      </c>
      <c r="AC28" s="516" t="e">
        <f>IF(D29="","",D29+G29+M29+P29+J29+S29)</f>
        <v>#N/A</v>
      </c>
      <c r="AD28" s="512" t="e">
        <f>IF(AC28="","",AB28*100+AC28)</f>
        <v>#N/A</v>
      </c>
      <c r="AE28" s="514" t="e">
        <f>IF(AC28="","",F29+I29+L29+O29+R29+U29)</f>
        <v>#N/A</v>
      </c>
      <c r="AF28" s="516" t="e">
        <f>IF(AD28="","",RANK(AD28,AD26:AD37,0))</f>
        <v>#N/A</v>
      </c>
      <c r="AG28" s="551"/>
      <c r="AH28" s="117" t="e">
        <f>CONCATENATE(A24,AF28)</f>
        <v>#N/A</v>
      </c>
      <c r="AI28" s="118" t="e">
        <f>B28</f>
        <v>#N/A</v>
      </c>
      <c r="AK28" s="2" t="e">
        <f t="shared" si="2"/>
        <v>#N/A</v>
      </c>
      <c r="AL28" s="2" t="e">
        <f t="shared" si="3"/>
        <v>#N/A</v>
      </c>
    </row>
    <row r="29" spans="1:38" ht="34.5" customHeight="1">
      <c r="A29" s="552"/>
      <c r="B29" s="612"/>
      <c r="C29" s="612"/>
      <c r="D29" s="13" t="e">
        <f>IF(I27="","",I27)</f>
        <v>#N/A</v>
      </c>
      <c r="E29" s="10" t="s">
        <v>1</v>
      </c>
      <c r="F29" s="14" t="e">
        <f>IF(G27="","",G27)</f>
        <v>#N/A</v>
      </c>
      <c r="G29" s="546"/>
      <c r="H29" s="547"/>
      <c r="I29" s="548"/>
      <c r="J29" s="22" t="e">
        <f>VLOOKUP(J28,'対戦表'!$AG:$AH,2,0)</f>
        <v>#N/A</v>
      </c>
      <c r="K29" s="6" t="s">
        <v>0</v>
      </c>
      <c r="L29" s="23" t="e">
        <f>VLOOKUP(L28,'対戦表'!$AG:$AH,2,0)</f>
        <v>#N/A</v>
      </c>
      <c r="M29" s="22" t="e">
        <f>VLOOKUP(M28,'対戦表'!$AG:$AH,2,0)</f>
        <v>#N/A</v>
      </c>
      <c r="N29" s="6" t="s">
        <v>0</v>
      </c>
      <c r="O29" s="23" t="e">
        <f>VLOOKUP(O28,'対戦表'!$AG:$AH,2,0)</f>
        <v>#N/A</v>
      </c>
      <c r="P29" s="22" t="e">
        <f>VLOOKUP(P28,'対戦表'!$AG:$AH,2,0)</f>
        <v>#N/A</v>
      </c>
      <c r="Q29" s="6" t="s">
        <v>0</v>
      </c>
      <c r="R29" s="23" t="e">
        <f>VLOOKUP(R28,'対戦表'!$AG:$AH,2,0)</f>
        <v>#N/A</v>
      </c>
      <c r="S29" s="22" t="e">
        <f>VLOOKUP(S28,'対戦表'!$AG:$AH,2,0)</f>
        <v>#N/A</v>
      </c>
      <c r="T29" s="6" t="s">
        <v>0</v>
      </c>
      <c r="U29" s="23" t="e">
        <f>VLOOKUP(U28,'対戦表'!$AG:$AH,2,0)</f>
        <v>#N/A</v>
      </c>
      <c r="V29" s="5"/>
      <c r="W29" s="6"/>
      <c r="X29" s="7"/>
      <c r="Y29" s="539"/>
      <c r="Z29" s="540"/>
      <c r="AA29" s="540"/>
      <c r="AB29" s="540"/>
      <c r="AC29" s="516"/>
      <c r="AD29" s="512"/>
      <c r="AE29" s="514"/>
      <c r="AF29" s="516"/>
      <c r="AG29" s="544"/>
      <c r="AH29" s="79"/>
      <c r="AK29" s="2">
        <f t="shared" si="2"/>
      </c>
      <c r="AL29" s="2">
        <f t="shared" si="3"/>
        <v>0</v>
      </c>
    </row>
    <row r="30" spans="1:38" ht="34.5" customHeight="1">
      <c r="A30" s="522" t="str">
        <f>CONCATENATE(A24,3)</f>
        <v>3</v>
      </c>
      <c r="B30" s="612" t="e">
        <f>VLOOKUP(A30,'チーム表'!C:D,2,FALSE)</f>
        <v>#N/A</v>
      </c>
      <c r="C30" s="612"/>
      <c r="D30" s="8"/>
      <c r="E30" s="12" t="e">
        <f>IF(D31="","",IF(D31=F31,"△",IF(D31&gt;F31,"〇","×")))</f>
        <v>#N/A</v>
      </c>
      <c r="F30" s="9"/>
      <c r="G30" s="8"/>
      <c r="H30" s="12" t="e">
        <f>IF(G31="","",IF(G31=I31,"△",IF(G31&gt;I31,"〇","×")))</f>
        <v>#N/A</v>
      </c>
      <c r="I30" s="9"/>
      <c r="J30" s="526"/>
      <c r="K30" s="527"/>
      <c r="L30" s="545"/>
      <c r="M30" s="89" t="str">
        <f>CONCATENATE($A30,N23)</f>
        <v>34</v>
      </c>
      <c r="N30" s="10" t="e">
        <f>IF(M31="","",IF(M31=O31,"△",IF(M31&gt;O31,"〇","×")))</f>
        <v>#N/A</v>
      </c>
      <c r="O30" s="90" t="str">
        <f>CONCATENATE(N23,$A30)</f>
        <v>43</v>
      </c>
      <c r="P30" s="89" t="str">
        <f>CONCATENATE($A30,Q23)</f>
        <v>35</v>
      </c>
      <c r="Q30" s="10" t="e">
        <f>IF(P31="","",IF(P31=R31,"△",IF(P31&gt;R31,"〇","×")))</f>
        <v>#N/A</v>
      </c>
      <c r="R30" s="90" t="str">
        <f>CONCATENATE(Q23,$A30)</f>
        <v>53</v>
      </c>
      <c r="S30" s="89" t="str">
        <f>CONCATENATE($A30,T23)</f>
        <v>36</v>
      </c>
      <c r="T30" s="10" t="e">
        <f>IF(S31="","",IF(S31=U31,"△",IF(S31&gt;U31,"〇","×")))</f>
        <v>#N/A</v>
      </c>
      <c r="U30" s="90" t="str">
        <f>CONCATENATE(T23,$A30)</f>
        <v>63</v>
      </c>
      <c r="V30" s="89"/>
      <c r="W30" s="10"/>
      <c r="X30" s="90"/>
      <c r="Y30" s="530">
        <f>COUNTIF($E30:$T30,"〇")</f>
        <v>0</v>
      </c>
      <c r="Z30" s="520">
        <f>COUNTIF($E30:$T30,"×")</f>
        <v>0</v>
      </c>
      <c r="AA30" s="520">
        <f>COUNTIF($E30:$T30,"△")</f>
        <v>0</v>
      </c>
      <c r="AB30" s="520">
        <f>Y30*2+AA30</f>
        <v>0</v>
      </c>
      <c r="AC30" s="516" t="e">
        <f>IF(G31="","",D31+G31+M31+P31+J31+S31)</f>
        <v>#N/A</v>
      </c>
      <c r="AD30" s="512" t="e">
        <f>IF(AC30="","",AB30*100+AC30)</f>
        <v>#N/A</v>
      </c>
      <c r="AE30" s="514" t="e">
        <f>IF(AC30="","",F31+I31+L31+O31+R31+U31)</f>
        <v>#N/A</v>
      </c>
      <c r="AF30" s="516" t="e">
        <f>IF(AD30="","",RANK(AD30,AD26:AD37,0))</f>
        <v>#N/A</v>
      </c>
      <c r="AG30" s="544"/>
      <c r="AH30" s="117" t="e">
        <f>CONCATENATE(A24,AF30)</f>
        <v>#N/A</v>
      </c>
      <c r="AI30" s="118" t="e">
        <f>B30</f>
        <v>#N/A</v>
      </c>
      <c r="AK30" s="2" t="e">
        <f t="shared" si="2"/>
        <v>#N/A</v>
      </c>
      <c r="AL30" s="2" t="e">
        <f t="shared" si="3"/>
        <v>#N/A</v>
      </c>
    </row>
    <row r="31" spans="1:38" ht="34.5" customHeight="1">
      <c r="A31" s="552"/>
      <c r="B31" s="612"/>
      <c r="C31" s="612"/>
      <c r="D31" s="5" t="e">
        <f>IF(L27="","",L27)</f>
        <v>#N/A</v>
      </c>
      <c r="E31" s="6" t="s">
        <v>1</v>
      </c>
      <c r="F31" s="7" t="e">
        <f>IF(J27="","",J27)</f>
        <v>#N/A</v>
      </c>
      <c r="G31" s="5" t="e">
        <f>IF(L29="","",L29)</f>
        <v>#N/A</v>
      </c>
      <c r="H31" s="6" t="s">
        <v>1</v>
      </c>
      <c r="I31" s="7" t="e">
        <f>IF(J29="","",J29)</f>
        <v>#N/A</v>
      </c>
      <c r="J31" s="546"/>
      <c r="K31" s="547"/>
      <c r="L31" s="548"/>
      <c r="M31" s="22" t="e">
        <f>VLOOKUP(M30,'対戦表'!$AG:$AH,2,0)</f>
        <v>#N/A</v>
      </c>
      <c r="N31" s="6" t="s">
        <v>0</v>
      </c>
      <c r="O31" s="23" t="e">
        <f>VLOOKUP(O30,'対戦表'!$AG:$AH,2,0)</f>
        <v>#N/A</v>
      </c>
      <c r="P31" s="22" t="e">
        <f>VLOOKUP(P30,'対戦表'!$AG:$AH,2,0)</f>
        <v>#N/A</v>
      </c>
      <c r="Q31" s="6" t="s">
        <v>0</v>
      </c>
      <c r="R31" s="23" t="e">
        <f>VLOOKUP(R30,'対戦表'!$AG:$AH,2,0)</f>
        <v>#N/A</v>
      </c>
      <c r="S31" s="22" t="e">
        <f>VLOOKUP(S30,'対戦表'!$AG:$AH,2,0)</f>
        <v>#N/A</v>
      </c>
      <c r="T31" s="6" t="s">
        <v>0</v>
      </c>
      <c r="U31" s="23" t="e">
        <f>VLOOKUP(U30,'対戦表'!$AG:$AH,2,0)</f>
        <v>#N/A</v>
      </c>
      <c r="V31" s="5"/>
      <c r="W31" s="6"/>
      <c r="X31" s="7"/>
      <c r="Y31" s="539"/>
      <c r="Z31" s="540"/>
      <c r="AA31" s="540"/>
      <c r="AB31" s="540"/>
      <c r="AC31" s="516"/>
      <c r="AD31" s="512"/>
      <c r="AE31" s="514"/>
      <c r="AF31" s="516"/>
      <c r="AG31" s="544"/>
      <c r="AH31" s="79"/>
      <c r="AK31" s="2">
        <f t="shared" si="2"/>
      </c>
      <c r="AL31" s="2">
        <f t="shared" si="3"/>
        <v>0</v>
      </c>
    </row>
    <row r="32" spans="1:38" ht="34.5" customHeight="1">
      <c r="A32" s="522" t="str">
        <f>CONCATENATE(A24,4)</f>
        <v>4</v>
      </c>
      <c r="B32" s="612" t="e">
        <f>VLOOKUP(A32,'チーム表'!C:D,2,FALSE)</f>
        <v>#N/A</v>
      </c>
      <c r="C32" s="612"/>
      <c r="D32" s="8"/>
      <c r="E32" s="12" t="e">
        <f>IF(D33="","",IF(D33=F33,"△",IF(D33&gt;F33,"〇","×")))</f>
        <v>#N/A</v>
      </c>
      <c r="F32" s="9"/>
      <c r="G32" s="8"/>
      <c r="H32" s="12" t="e">
        <f>IF(G33="","",IF(G33=I33,"△",IF(G33&gt;I33,"〇","×")))</f>
        <v>#N/A</v>
      </c>
      <c r="I32" s="9"/>
      <c r="J32" s="8"/>
      <c r="K32" s="12" t="e">
        <f>IF(J33="","",IF(J33=L33,"△",IF(J33&gt;L33,"〇","×")))</f>
        <v>#N/A</v>
      </c>
      <c r="L32" s="9"/>
      <c r="M32" s="526"/>
      <c r="N32" s="527"/>
      <c r="O32" s="527"/>
      <c r="P32" s="89" t="str">
        <f>CONCATENATE($A32,Q23)</f>
        <v>45</v>
      </c>
      <c r="Q32" s="10" t="e">
        <f>IF(P33="","",IF(P33=R33,"△",IF(P33&gt;R33,"〇","×")))</f>
        <v>#N/A</v>
      </c>
      <c r="R32" s="90" t="str">
        <f>CONCATENATE(Q23,$A32)</f>
        <v>54</v>
      </c>
      <c r="S32" s="89" t="str">
        <f>CONCATENATE($A32,T23)</f>
        <v>46</v>
      </c>
      <c r="T32" s="10" t="e">
        <f>IF(S33="","",IF(S33=U33,"△",IF(S33&gt;U33,"〇","×")))</f>
        <v>#N/A</v>
      </c>
      <c r="U32" s="90" t="str">
        <f>CONCATENATE(T23,$A32)</f>
        <v>64</v>
      </c>
      <c r="V32" s="89"/>
      <c r="W32" s="10"/>
      <c r="X32" s="90"/>
      <c r="Y32" s="530">
        <f>COUNTIF($E32:$T32,"〇")</f>
        <v>0</v>
      </c>
      <c r="Z32" s="520">
        <f>COUNTIF($E32:$T32,"×")</f>
        <v>0</v>
      </c>
      <c r="AA32" s="520">
        <f>COUNTIF($E32:$T32,"△")</f>
        <v>0</v>
      </c>
      <c r="AB32" s="520">
        <f>Y32*2+AA32</f>
        <v>0</v>
      </c>
      <c r="AC32" s="516" t="e">
        <f>IF(G33="","",D33+G33+M33+P33+J33+S33)</f>
        <v>#N/A</v>
      </c>
      <c r="AD32" s="512" t="e">
        <f>IF(AC32="","",AB32*100+AC32)</f>
        <v>#N/A</v>
      </c>
      <c r="AE32" s="514" t="e">
        <f>IF(AC32="","",F33+I33+L33+O33+R33+U33)</f>
        <v>#N/A</v>
      </c>
      <c r="AF32" s="516" t="e">
        <f>IF(AD32="","",RANK(AD32,AD26:AD37,0))</f>
        <v>#N/A</v>
      </c>
      <c r="AG32" s="518"/>
      <c r="AH32" s="117" t="e">
        <f>CONCATENATE(A24,AF32)</f>
        <v>#N/A</v>
      </c>
      <c r="AI32" s="118" t="e">
        <f>B32</f>
        <v>#N/A</v>
      </c>
      <c r="AK32" s="2" t="e">
        <f t="shared" si="2"/>
        <v>#N/A</v>
      </c>
      <c r="AL32" s="2" t="e">
        <f t="shared" si="3"/>
        <v>#N/A</v>
      </c>
    </row>
    <row r="33" spans="1:38" ht="34.5" customHeight="1">
      <c r="A33" s="552"/>
      <c r="B33" s="614"/>
      <c r="C33" s="614"/>
      <c r="D33" s="13" t="e">
        <f>IF(O27="","",O27)</f>
        <v>#N/A</v>
      </c>
      <c r="E33" s="10" t="s">
        <v>1</v>
      </c>
      <c r="F33" s="14" t="e">
        <f>IF(M27="","",M27)</f>
        <v>#N/A</v>
      </c>
      <c r="G33" s="13" t="e">
        <f>IF(O29="","",O29)</f>
        <v>#N/A</v>
      </c>
      <c r="H33" s="10" t="s">
        <v>1</v>
      </c>
      <c r="I33" s="14" t="e">
        <f>IF(M29="","",M29)</f>
        <v>#N/A</v>
      </c>
      <c r="J33" s="13" t="e">
        <f>IF(O31="","",O31)</f>
        <v>#N/A</v>
      </c>
      <c r="K33" s="10" t="s">
        <v>1</v>
      </c>
      <c r="L33" s="14" t="e">
        <f>IF(M31="","",M31)</f>
        <v>#N/A</v>
      </c>
      <c r="M33" s="542"/>
      <c r="N33" s="543"/>
      <c r="O33" s="543"/>
      <c r="P33" s="22" t="e">
        <f>VLOOKUP(P32,'対戦表'!$AG:$AH,2,0)</f>
        <v>#N/A</v>
      </c>
      <c r="Q33" s="6" t="s">
        <v>0</v>
      </c>
      <c r="R33" s="23" t="e">
        <f>VLOOKUP(R32,'対戦表'!$AG:$AH,2,0)</f>
        <v>#N/A</v>
      </c>
      <c r="S33" s="22" t="e">
        <f>VLOOKUP(S32,'対戦表'!$AG:$AH,2,0)</f>
        <v>#N/A</v>
      </c>
      <c r="T33" s="6" t="s">
        <v>0</v>
      </c>
      <c r="U33" s="23" t="e">
        <f>VLOOKUP(U32,'対戦表'!$AG:$AH,2,0)</f>
        <v>#N/A</v>
      </c>
      <c r="V33" s="5"/>
      <c r="W33" s="6"/>
      <c r="X33" s="7"/>
      <c r="Y33" s="539"/>
      <c r="Z33" s="540"/>
      <c r="AA33" s="540"/>
      <c r="AB33" s="540"/>
      <c r="AC33" s="516"/>
      <c r="AD33" s="512"/>
      <c r="AE33" s="514"/>
      <c r="AF33" s="516"/>
      <c r="AG33" s="532"/>
      <c r="AH33" s="79"/>
      <c r="AK33" s="2">
        <f t="shared" si="2"/>
      </c>
      <c r="AL33" s="2">
        <f t="shared" si="3"/>
        <v>0</v>
      </c>
    </row>
    <row r="34" spans="1:38" ht="34.5" customHeight="1">
      <c r="A34" s="522" t="str">
        <f>CONCATENATE(A24,5)</f>
        <v>5</v>
      </c>
      <c r="B34" s="612" t="e">
        <f>VLOOKUP(A34,'チーム表'!C:D,2,FALSE)</f>
        <v>#N/A</v>
      </c>
      <c r="C34" s="612"/>
      <c r="D34" s="8"/>
      <c r="E34" s="12" t="e">
        <f>IF(D35="","",IF(D35=F35,"△",IF(D35&gt;F35,"〇","×")))</f>
        <v>#N/A</v>
      </c>
      <c r="F34" s="9"/>
      <c r="G34" s="8"/>
      <c r="H34" s="12" t="e">
        <f>IF(G35="","",IF(G35=I35,"△",IF(G35&gt;I35,"〇","×")))</f>
        <v>#N/A</v>
      </c>
      <c r="I34" s="9"/>
      <c r="J34" s="8"/>
      <c r="K34" s="12" t="e">
        <f>IF(J35="","",IF(J35=L35,"△",IF(J35&gt;L35,"〇","×")))</f>
        <v>#N/A</v>
      </c>
      <c r="L34" s="9"/>
      <c r="M34" s="8"/>
      <c r="N34" s="12" t="e">
        <f>IF(M35="","",IF(M35=O35,"△",IF(M35&gt;O35,"〇","×")))</f>
        <v>#N/A</v>
      </c>
      <c r="O34" s="9"/>
      <c r="P34" s="526">
        <f>IF(P35="","",IF(P35=R35,"△",IF(P35&gt;R35,"〇","×")))</f>
      </c>
      <c r="Q34" s="527"/>
      <c r="R34" s="545"/>
      <c r="S34" s="89" t="str">
        <f>CONCATENATE($A34,T23)</f>
        <v>56</v>
      </c>
      <c r="T34" s="10" t="e">
        <f>IF(S35="","",IF(S35=U35,"△",IF(S35&gt;U35,"〇","×")))</f>
        <v>#N/A</v>
      </c>
      <c r="U34" s="90" t="str">
        <f>CONCATENATE(T23,$A34)</f>
        <v>65</v>
      </c>
      <c r="V34" s="89"/>
      <c r="W34" s="10"/>
      <c r="X34" s="90"/>
      <c r="Y34" s="530">
        <f>COUNTIF($E34:$T34,"〇")</f>
        <v>0</v>
      </c>
      <c r="Z34" s="520">
        <f>COUNTIF($E34:$T34,"×")</f>
        <v>0</v>
      </c>
      <c r="AA34" s="520">
        <f>COUNTIF($E34:$T34,"△")</f>
        <v>0</v>
      </c>
      <c r="AB34" s="520">
        <f>Y34*2+AA34</f>
        <v>0</v>
      </c>
      <c r="AC34" s="516" t="e">
        <f>IF(G35="","",D35+G35+M35+P35+J35+S35)</f>
        <v>#N/A</v>
      </c>
      <c r="AD34" s="512" t="e">
        <f>IF(AC34="","",AB34*100+AC34)</f>
        <v>#N/A</v>
      </c>
      <c r="AE34" s="514" t="e">
        <f>IF(AC34="","",F35+I35+L35+O35+R35+U35)</f>
        <v>#N/A</v>
      </c>
      <c r="AF34" s="516" t="e">
        <f>IF(AD34="","",RANK(AD34,AD26:AD37,0))</f>
        <v>#N/A</v>
      </c>
      <c r="AG34" s="551"/>
      <c r="AH34" s="117" t="e">
        <f>CONCATENATE(A24,AF34)</f>
        <v>#N/A</v>
      </c>
      <c r="AI34" s="118" t="e">
        <f>B34</f>
        <v>#N/A</v>
      </c>
      <c r="AK34" s="2" t="e">
        <f t="shared" si="2"/>
        <v>#N/A</v>
      </c>
      <c r="AL34" s="2" t="e">
        <f t="shared" si="3"/>
        <v>#N/A</v>
      </c>
    </row>
    <row r="35" spans="1:38" ht="34.5" customHeight="1">
      <c r="A35" s="552"/>
      <c r="B35" s="612"/>
      <c r="C35" s="612"/>
      <c r="D35" s="5" t="e">
        <f>IF($R27="","",$R27)</f>
        <v>#N/A</v>
      </c>
      <c r="E35" s="6" t="s">
        <v>26</v>
      </c>
      <c r="F35" s="7" t="e">
        <f>IF($P27="","",$P27)</f>
        <v>#N/A</v>
      </c>
      <c r="G35" s="5" t="e">
        <f>IF($R29="","",$R29)</f>
        <v>#N/A</v>
      </c>
      <c r="H35" s="6" t="s">
        <v>26</v>
      </c>
      <c r="I35" s="7" t="e">
        <f>IF($P29="","",$P29)</f>
        <v>#N/A</v>
      </c>
      <c r="J35" s="5" t="e">
        <f>IF($R31="","",$R31)</f>
        <v>#N/A</v>
      </c>
      <c r="K35" s="6" t="s">
        <v>26</v>
      </c>
      <c r="L35" s="7" t="e">
        <f>IF($P31="","",$P31)</f>
        <v>#N/A</v>
      </c>
      <c r="M35" s="5" t="e">
        <f>IF($R33="","",$R33)</f>
        <v>#N/A</v>
      </c>
      <c r="N35" s="6" t="s">
        <v>26</v>
      </c>
      <c r="O35" s="7" t="e">
        <f>IF($P33="","",$P33)</f>
        <v>#N/A</v>
      </c>
      <c r="P35" s="546"/>
      <c r="Q35" s="547"/>
      <c r="R35" s="548"/>
      <c r="S35" s="22" t="e">
        <f>VLOOKUP(S34,'対戦表'!$AG:$AH,2,0)</f>
        <v>#N/A</v>
      </c>
      <c r="T35" s="6" t="s">
        <v>0</v>
      </c>
      <c r="U35" s="23" t="e">
        <f>VLOOKUP(U34,'対戦表'!$AG:$AH,2,0)</f>
        <v>#N/A</v>
      </c>
      <c r="V35" s="5"/>
      <c r="W35" s="6"/>
      <c r="X35" s="7"/>
      <c r="Y35" s="539"/>
      <c r="Z35" s="540"/>
      <c r="AA35" s="540"/>
      <c r="AB35" s="540"/>
      <c r="AC35" s="516"/>
      <c r="AD35" s="512"/>
      <c r="AE35" s="514"/>
      <c r="AF35" s="516"/>
      <c r="AG35" s="544"/>
      <c r="AH35" s="79">
        <f>CONCATENATE($A$5,AF35)</f>
      </c>
      <c r="AK35" s="2">
        <f t="shared" si="2"/>
      </c>
      <c r="AL35" s="2">
        <f t="shared" si="3"/>
        <v>0</v>
      </c>
    </row>
    <row r="36" spans="1:38" ht="34.5" customHeight="1">
      <c r="A36" s="522" t="str">
        <f>CONCATENATE(A24,6)</f>
        <v>6</v>
      </c>
      <c r="B36" s="612" t="e">
        <f>VLOOKUP(A36,'チーム表'!C:D,2,FALSE)</f>
        <v>#N/A</v>
      </c>
      <c r="C36" s="612"/>
      <c r="D36" s="13"/>
      <c r="E36" s="10" t="e">
        <f>IF(D37="","",IF(D37=F37,"△",IF(D37&gt;F37,"〇","×")))</f>
        <v>#N/A</v>
      </c>
      <c r="F36" s="14"/>
      <c r="G36" s="13"/>
      <c r="H36" s="10" t="e">
        <f>IF(G37="","",IF(G37=I37,"△",IF(G37&gt;I37,"〇","×")))</f>
        <v>#N/A</v>
      </c>
      <c r="I36" s="14"/>
      <c r="J36" s="13"/>
      <c r="K36" s="10" t="e">
        <f>IF(J37="","",IF(J37=L37,"△",IF(J37&gt;L37,"〇","×")))</f>
        <v>#N/A</v>
      </c>
      <c r="L36" s="14"/>
      <c r="M36" s="13"/>
      <c r="N36" s="10" t="e">
        <f>IF(M37="","",IF(M37=O37,"△",IF(M37&gt;O37,"〇","×")))</f>
        <v>#N/A</v>
      </c>
      <c r="O36" s="14"/>
      <c r="P36" s="13"/>
      <c r="Q36" s="10" t="e">
        <f>IF(P37="","",IF(P37=R37,"△",IF(P37&gt;R37,"〇","×")))</f>
        <v>#N/A</v>
      </c>
      <c r="R36" s="14"/>
      <c r="S36" s="526"/>
      <c r="T36" s="527"/>
      <c r="U36" s="527"/>
      <c r="V36" s="89"/>
      <c r="W36" s="10"/>
      <c r="X36" s="90"/>
      <c r="Y36" s="530">
        <f>COUNTIF($E36:$T36,"〇")</f>
        <v>0</v>
      </c>
      <c r="Z36" s="520">
        <f>COUNTIF($E36:$T36,"×")</f>
        <v>0</v>
      </c>
      <c r="AA36" s="520">
        <f>COUNTIF($E36:$T36,"△")</f>
        <v>0</v>
      </c>
      <c r="AB36" s="520">
        <f>Y36*2+AA36</f>
        <v>0</v>
      </c>
      <c r="AC36" s="516" t="e">
        <f>IF(G37="","",D37+G37+M37+P37+J37+S37)</f>
        <v>#N/A</v>
      </c>
      <c r="AD36" s="512" t="e">
        <f>IF(AC36="","",AB36*100+AC36)</f>
        <v>#N/A</v>
      </c>
      <c r="AE36" s="514" t="e">
        <f>IF(AC36="","",F37+I37+L37+O37+R37+U37)</f>
        <v>#N/A</v>
      </c>
      <c r="AF36" s="516" t="e">
        <f>IF(AD36="","",RANK(AD36,AD26:AD37,0))</f>
        <v>#N/A</v>
      </c>
      <c r="AG36" s="551"/>
      <c r="AH36" s="117" t="e">
        <f>CONCATENATE(A24,AF36)</f>
        <v>#N/A</v>
      </c>
      <c r="AI36" s="118" t="e">
        <f>B36</f>
        <v>#N/A</v>
      </c>
      <c r="AK36" s="2" t="e">
        <f t="shared" si="2"/>
        <v>#N/A</v>
      </c>
      <c r="AL36" s="2" t="e">
        <f t="shared" si="3"/>
        <v>#N/A</v>
      </c>
    </row>
    <row r="37" spans="1:38" ht="34.5" customHeight="1" thickBot="1">
      <c r="A37" s="523"/>
      <c r="B37" s="613"/>
      <c r="C37" s="613"/>
      <c r="D37" s="15" t="e">
        <f>IF($U27="","",$U27)</f>
        <v>#N/A</v>
      </c>
      <c r="E37" s="16" t="s">
        <v>26</v>
      </c>
      <c r="F37" s="17" t="e">
        <f>IF($S27="","",$S27)</f>
        <v>#N/A</v>
      </c>
      <c r="G37" s="15" t="e">
        <f>IF($U29="","",$U29)</f>
        <v>#N/A</v>
      </c>
      <c r="H37" s="16" t="s">
        <v>26</v>
      </c>
      <c r="I37" s="17" t="e">
        <f>IF($S29="","",$S29)</f>
        <v>#N/A</v>
      </c>
      <c r="J37" s="15" t="e">
        <f>IF($U31="","",$U31)</f>
        <v>#N/A</v>
      </c>
      <c r="K37" s="16" t="s">
        <v>26</v>
      </c>
      <c r="L37" s="17" t="e">
        <f>IF($S31="","",$S31)</f>
        <v>#N/A</v>
      </c>
      <c r="M37" s="15" t="e">
        <f>IF($U33="","",$U33)</f>
        <v>#N/A</v>
      </c>
      <c r="N37" s="16" t="s">
        <v>26</v>
      </c>
      <c r="O37" s="17" t="e">
        <f>IF($S33="","",$S33)</f>
        <v>#N/A</v>
      </c>
      <c r="P37" s="15" t="e">
        <f>IF($U35="","",$U35)</f>
        <v>#N/A</v>
      </c>
      <c r="Q37" s="16" t="s">
        <v>26</v>
      </c>
      <c r="R37" s="17" t="e">
        <f>IF($S35="","",$S35)</f>
        <v>#N/A</v>
      </c>
      <c r="S37" s="528"/>
      <c r="T37" s="529"/>
      <c r="U37" s="529"/>
      <c r="V37" s="15"/>
      <c r="W37" s="16"/>
      <c r="X37" s="17"/>
      <c r="Y37" s="531"/>
      <c r="Z37" s="521"/>
      <c r="AA37" s="521"/>
      <c r="AB37" s="521"/>
      <c r="AC37" s="517"/>
      <c r="AD37" s="513"/>
      <c r="AE37" s="515"/>
      <c r="AF37" s="517"/>
      <c r="AG37" s="559"/>
      <c r="AH37" s="79"/>
      <c r="AK37" s="2">
        <f t="shared" si="2"/>
      </c>
      <c r="AL37" s="2">
        <f t="shared" si="3"/>
        <v>0</v>
      </c>
    </row>
    <row r="38" spans="1:34" ht="24.75" customHeight="1">
      <c r="A38" s="2"/>
      <c r="B38" s="36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4.75" customHeight="1">
      <c r="A39" s="4"/>
      <c r="B39" s="88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24.75" customHeight="1" thickBot="1">
      <c r="A40" s="4"/>
      <c r="B40" s="3"/>
      <c r="C40" s="3"/>
      <c r="D40" s="4"/>
      <c r="E40" s="4" t="str">
        <f>CONCATENATE(A41,"1")</f>
        <v>1</v>
      </c>
      <c r="F40" s="4"/>
      <c r="G40" s="4"/>
      <c r="H40" s="4" t="str">
        <f>CONCATENATE(A41,"2")</f>
        <v>2</v>
      </c>
      <c r="I40" s="4"/>
      <c r="J40" s="4"/>
      <c r="K40" s="4" t="str">
        <f>CONCATENATE(A41,"3")</f>
        <v>3</v>
      </c>
      <c r="L40" s="4"/>
      <c r="M40" s="4"/>
      <c r="N40" s="4" t="str">
        <f>CONCATENATE(A41,"4")</f>
        <v>4</v>
      </c>
      <c r="O40" s="4"/>
      <c r="P40" s="4"/>
      <c r="Q40" s="4" t="str">
        <f>CONCATENATE(A41,"5")</f>
        <v>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34.5" customHeight="1">
      <c r="A41" s="568"/>
      <c r="B41" s="570" t="s">
        <v>60</v>
      </c>
      <c r="C41" s="570"/>
      <c r="D41" s="533" t="e">
        <f>B43</f>
        <v>#N/A</v>
      </c>
      <c r="E41" s="534"/>
      <c r="F41" s="535"/>
      <c r="G41" s="533" t="e">
        <f>B45</f>
        <v>#N/A</v>
      </c>
      <c r="H41" s="534"/>
      <c r="I41" s="535"/>
      <c r="J41" s="533" t="e">
        <f>B47</f>
        <v>#N/A</v>
      </c>
      <c r="K41" s="534"/>
      <c r="L41" s="535"/>
      <c r="M41" s="533" t="e">
        <f>B49</f>
        <v>#N/A</v>
      </c>
      <c r="N41" s="534"/>
      <c r="O41" s="535"/>
      <c r="P41" s="533" t="e">
        <f>B51</f>
        <v>#N/A</v>
      </c>
      <c r="Q41" s="534"/>
      <c r="R41" s="535"/>
      <c r="S41" s="533"/>
      <c r="T41" s="534"/>
      <c r="U41" s="535"/>
      <c r="V41" s="533"/>
      <c r="W41" s="534"/>
      <c r="X41" s="534"/>
      <c r="Y41" s="563" t="s">
        <v>28</v>
      </c>
      <c r="Z41" s="553" t="s">
        <v>29</v>
      </c>
      <c r="AA41" s="553" t="s">
        <v>30</v>
      </c>
      <c r="AB41" s="555" t="s">
        <v>31</v>
      </c>
      <c r="AC41" s="557" t="s">
        <v>32</v>
      </c>
      <c r="AD41" s="565" t="s">
        <v>35</v>
      </c>
      <c r="AE41" s="549" t="s">
        <v>33</v>
      </c>
      <c r="AF41" s="557" t="s">
        <v>34</v>
      </c>
      <c r="AG41" s="561" t="s">
        <v>27</v>
      </c>
      <c r="AH41" s="4"/>
    </row>
    <row r="42" spans="1:34" ht="34.5" customHeight="1">
      <c r="A42" s="569"/>
      <c r="B42" s="571"/>
      <c r="C42" s="571"/>
      <c r="D42" s="536"/>
      <c r="E42" s="537"/>
      <c r="F42" s="538"/>
      <c r="G42" s="536"/>
      <c r="H42" s="537"/>
      <c r="I42" s="538"/>
      <c r="J42" s="536"/>
      <c r="K42" s="537"/>
      <c r="L42" s="538"/>
      <c r="M42" s="536"/>
      <c r="N42" s="537"/>
      <c r="O42" s="538"/>
      <c r="P42" s="536"/>
      <c r="Q42" s="537"/>
      <c r="R42" s="538"/>
      <c r="S42" s="536"/>
      <c r="T42" s="537"/>
      <c r="U42" s="538"/>
      <c r="V42" s="536"/>
      <c r="W42" s="537"/>
      <c r="X42" s="537"/>
      <c r="Y42" s="564"/>
      <c r="Z42" s="554"/>
      <c r="AA42" s="554"/>
      <c r="AB42" s="556"/>
      <c r="AC42" s="558"/>
      <c r="AD42" s="566"/>
      <c r="AE42" s="550"/>
      <c r="AF42" s="558"/>
      <c r="AG42" s="562"/>
      <c r="AH42" s="4"/>
    </row>
    <row r="43" spans="1:38" ht="34.5" customHeight="1">
      <c r="A43" s="522" t="str">
        <f>CONCATENATE(A41,1)</f>
        <v>1</v>
      </c>
      <c r="B43" s="612" t="e">
        <f>VLOOKUP(A43,'チーム表'!C:D,2,FALSE)</f>
        <v>#N/A</v>
      </c>
      <c r="C43" s="612"/>
      <c r="D43" s="526"/>
      <c r="E43" s="527"/>
      <c r="F43" s="545"/>
      <c r="G43" s="89" t="str">
        <f>CONCATENATE($A43,H40)</f>
        <v>12</v>
      </c>
      <c r="H43" s="10" t="e">
        <f>IF(G44="","",IF(G44=I44,"△",IF(G44&gt;I44,"〇","×")))</f>
        <v>#N/A</v>
      </c>
      <c r="I43" s="90" t="str">
        <f>CONCATENATE(H40,$A43)</f>
        <v>21</v>
      </c>
      <c r="J43" s="89" t="str">
        <f>CONCATENATE($A43,K40)</f>
        <v>13</v>
      </c>
      <c r="K43" s="10" t="e">
        <f>IF(J44="","",IF(J44=L44,"△",IF(J44&gt;L44,"〇","×")))</f>
        <v>#N/A</v>
      </c>
      <c r="L43" s="90" t="str">
        <f>CONCATENATE(K40,$A43)</f>
        <v>31</v>
      </c>
      <c r="M43" s="89" t="str">
        <f>CONCATENATE($A43,N40)</f>
        <v>14</v>
      </c>
      <c r="N43" s="10" t="e">
        <f>IF(M44="","",IF(M44=O44,"△",IF(M44&gt;O44,"〇","×")))</f>
        <v>#N/A</v>
      </c>
      <c r="O43" s="90" t="str">
        <f>CONCATENATE(N40,$A43)</f>
        <v>41</v>
      </c>
      <c r="P43" s="89" t="str">
        <f>CONCATENATE($A43,Q40)</f>
        <v>15</v>
      </c>
      <c r="Q43" s="10" t="e">
        <f>IF(P44="","",IF(P44=R44,"△",IF(P44&gt;R44,"〇","×")))</f>
        <v>#N/A</v>
      </c>
      <c r="R43" s="90" t="str">
        <f>CONCATENATE(Q40,$A43)</f>
        <v>51</v>
      </c>
      <c r="S43" s="89"/>
      <c r="T43" s="10"/>
      <c r="U43" s="90"/>
      <c r="V43" s="89"/>
      <c r="W43" s="10"/>
      <c r="X43" s="90"/>
      <c r="Y43" s="530">
        <f>COUNTIF($E43:$Q43,"〇")</f>
        <v>0</v>
      </c>
      <c r="Z43" s="520">
        <f>COUNTIF($E43:$Q43,"×")</f>
        <v>0</v>
      </c>
      <c r="AA43" s="520">
        <f>COUNTIF($E43:$Q43,"△")</f>
        <v>0</v>
      </c>
      <c r="AB43" s="520">
        <f>Y43*2+AA43</f>
        <v>0</v>
      </c>
      <c r="AC43" s="516" t="e">
        <f>IF(G44="","",D44+G44+M44+P44+J44)</f>
        <v>#N/A</v>
      </c>
      <c r="AD43" s="512" t="e">
        <f>IF(AC43="","",AB43*100+AC43)</f>
        <v>#N/A</v>
      </c>
      <c r="AE43" s="514" t="e">
        <f>IF(AC43="","",F44+I44+L44+O44+R44)</f>
        <v>#N/A</v>
      </c>
      <c r="AF43" s="516" t="e">
        <f>IF(AD43="","",RANK(AD43,AD43:AD52,0))</f>
        <v>#N/A</v>
      </c>
      <c r="AG43" s="551"/>
      <c r="AH43" s="117" t="e">
        <f>CONCATENATE(A41,AF43)</f>
        <v>#N/A</v>
      </c>
      <c r="AI43" s="118" t="e">
        <f>B43</f>
        <v>#N/A</v>
      </c>
      <c r="AK43" s="2" t="e">
        <f>CONCATENATE(A$5,AF43)</f>
        <v>#N/A</v>
      </c>
      <c r="AL43" s="2" t="e">
        <f>$B43</f>
        <v>#N/A</v>
      </c>
    </row>
    <row r="44" spans="1:38" ht="34.5" customHeight="1">
      <c r="A44" s="552"/>
      <c r="B44" s="612"/>
      <c r="C44" s="612"/>
      <c r="D44" s="546"/>
      <c r="E44" s="547"/>
      <c r="F44" s="548"/>
      <c r="G44" s="22" t="e">
        <f>VLOOKUP(G43,'対戦表'!$AG:$AH,2,0)</f>
        <v>#N/A</v>
      </c>
      <c r="H44" s="6" t="s">
        <v>0</v>
      </c>
      <c r="I44" s="23" t="e">
        <f>VLOOKUP(I43,'対戦表'!$AG:$AH,2,0)</f>
        <v>#N/A</v>
      </c>
      <c r="J44" s="22" t="e">
        <f>VLOOKUP(J43,'対戦表'!$AG:$AH,2,0)</f>
        <v>#N/A</v>
      </c>
      <c r="K44" s="6" t="s">
        <v>0</v>
      </c>
      <c r="L44" s="23" t="e">
        <f>VLOOKUP(L43,'対戦表'!$AG:$AH,2,0)</f>
        <v>#N/A</v>
      </c>
      <c r="M44" s="22" t="e">
        <f>VLOOKUP(M43,'対戦表'!$AG:$AH,2,0)</f>
        <v>#N/A</v>
      </c>
      <c r="N44" s="6" t="s">
        <v>0</v>
      </c>
      <c r="O44" s="23" t="e">
        <f>VLOOKUP(O43,'対戦表'!$AG:$AH,2,0)</f>
        <v>#N/A</v>
      </c>
      <c r="P44" s="22" t="e">
        <f>VLOOKUP(P43,'対戦表'!$AG:$AH,2,0)</f>
        <v>#N/A</v>
      </c>
      <c r="Q44" s="6" t="s">
        <v>0</v>
      </c>
      <c r="R44" s="23" t="e">
        <f>VLOOKUP(R43,'対戦表'!$AG:$AH,2,0)</f>
        <v>#N/A</v>
      </c>
      <c r="S44" s="5"/>
      <c r="T44" s="6"/>
      <c r="U44" s="7"/>
      <c r="V44" s="5"/>
      <c r="W44" s="6"/>
      <c r="X44" s="7"/>
      <c r="Y44" s="539"/>
      <c r="Z44" s="540"/>
      <c r="AA44" s="540"/>
      <c r="AB44" s="540"/>
      <c r="AC44" s="516"/>
      <c r="AD44" s="512"/>
      <c r="AE44" s="514"/>
      <c r="AF44" s="516"/>
      <c r="AG44" s="544"/>
      <c r="AH44" s="79"/>
      <c r="AK44" s="2">
        <f aca="true" t="shared" si="4" ref="AK44:AK52">CONCATENATE(A$5,AF44)</f>
      </c>
      <c r="AL44" s="2">
        <f aca="true" t="shared" si="5" ref="AL44:AL52">$B44</f>
        <v>0</v>
      </c>
    </row>
    <row r="45" spans="1:38" ht="34.5" customHeight="1">
      <c r="A45" s="522" t="str">
        <f>CONCATENATE(A41,2)</f>
        <v>2</v>
      </c>
      <c r="B45" s="612" t="e">
        <f>VLOOKUP(A45,'チーム表'!C:D,2,FALSE)</f>
        <v>#N/A</v>
      </c>
      <c r="C45" s="612"/>
      <c r="D45" s="13"/>
      <c r="E45" s="10" t="e">
        <f>IF(D46="","",IF(D46=F46,"△",IF(D46&gt;F46,"〇","×")))</f>
        <v>#N/A</v>
      </c>
      <c r="F45" s="14"/>
      <c r="G45" s="526"/>
      <c r="H45" s="527"/>
      <c r="I45" s="545"/>
      <c r="J45" s="89" t="str">
        <f>CONCATENATE($A45,K40)</f>
        <v>23</v>
      </c>
      <c r="K45" s="10" t="e">
        <f>IF(J46="","",IF(J46=L46,"△",IF(J46&gt;L46,"〇","×")))</f>
        <v>#N/A</v>
      </c>
      <c r="L45" s="90" t="str">
        <f>CONCATENATE(K40,$A45)</f>
        <v>32</v>
      </c>
      <c r="M45" s="89" t="str">
        <f>CONCATENATE($A45,N40)</f>
        <v>24</v>
      </c>
      <c r="N45" s="10" t="e">
        <f>IF(M46="","",IF(M46=O46,"△",IF(M46&gt;O46,"〇","×")))</f>
        <v>#N/A</v>
      </c>
      <c r="O45" s="90" t="str">
        <f>CONCATENATE(N40,$A45)</f>
        <v>42</v>
      </c>
      <c r="P45" s="89" t="str">
        <f>CONCATENATE($A45,Q40)</f>
        <v>25</v>
      </c>
      <c r="Q45" s="10" t="e">
        <f>IF(P46="","",IF(P46=R46,"△",IF(P46&gt;R46,"〇","×")))</f>
        <v>#N/A</v>
      </c>
      <c r="R45" s="90" t="str">
        <f>CONCATENATE(Q40,$A45)</f>
        <v>52</v>
      </c>
      <c r="S45" s="89"/>
      <c r="T45" s="10"/>
      <c r="U45" s="90"/>
      <c r="V45" s="89"/>
      <c r="W45" s="10"/>
      <c r="X45" s="90"/>
      <c r="Y45" s="530">
        <f>COUNTIF($E45:$Q45,"〇")</f>
        <v>0</v>
      </c>
      <c r="Z45" s="520">
        <f>COUNTIF($E45:$Q45,"×")</f>
        <v>0</v>
      </c>
      <c r="AA45" s="520">
        <f>COUNTIF($E45:$Q45,"△")</f>
        <v>0</v>
      </c>
      <c r="AB45" s="520">
        <f>Y45*2+AA45</f>
        <v>0</v>
      </c>
      <c r="AC45" s="516" t="e">
        <f>IF(D46="","",D46+G46+M46+P46+J46)</f>
        <v>#N/A</v>
      </c>
      <c r="AD45" s="512" t="e">
        <f>IF(AC45="","",AB45*100+AC45)</f>
        <v>#N/A</v>
      </c>
      <c r="AE45" s="514" t="e">
        <f>IF(AC45="","",F46+I46+L46+O46+R46)</f>
        <v>#N/A</v>
      </c>
      <c r="AF45" s="516" t="e">
        <f>IF(AD45="","",RANK(AD45,AD43:AD52,0))</f>
        <v>#N/A</v>
      </c>
      <c r="AG45" s="551"/>
      <c r="AH45" s="117" t="e">
        <f>CONCATENATE(A41,AF45)</f>
        <v>#N/A</v>
      </c>
      <c r="AI45" s="118" t="e">
        <f>B45</f>
        <v>#N/A</v>
      </c>
      <c r="AK45" s="2" t="e">
        <f t="shared" si="4"/>
        <v>#N/A</v>
      </c>
      <c r="AL45" s="2" t="e">
        <f t="shared" si="5"/>
        <v>#N/A</v>
      </c>
    </row>
    <row r="46" spans="1:38" ht="34.5" customHeight="1">
      <c r="A46" s="552"/>
      <c r="B46" s="612"/>
      <c r="C46" s="612"/>
      <c r="D46" s="13" t="e">
        <f>IF(I44="","",I44)</f>
        <v>#N/A</v>
      </c>
      <c r="E46" s="10" t="s">
        <v>1</v>
      </c>
      <c r="F46" s="14" t="e">
        <f>IF(G44="","",G44)</f>
        <v>#N/A</v>
      </c>
      <c r="G46" s="546"/>
      <c r="H46" s="547"/>
      <c r="I46" s="548"/>
      <c r="J46" s="22" t="e">
        <f>VLOOKUP(J45,'対戦表'!$AG:$AH,2,0)</f>
        <v>#N/A</v>
      </c>
      <c r="K46" s="6" t="s">
        <v>0</v>
      </c>
      <c r="L46" s="23" t="e">
        <f>VLOOKUP(L45,'対戦表'!$AG:$AH,2,0)</f>
        <v>#N/A</v>
      </c>
      <c r="M46" s="22" t="e">
        <f>VLOOKUP(M45,'対戦表'!$AG:$AH,2,0)</f>
        <v>#N/A</v>
      </c>
      <c r="N46" s="6" t="s">
        <v>0</v>
      </c>
      <c r="O46" s="23" t="e">
        <f>VLOOKUP(O45,'対戦表'!$AG:$AH,2,0)</f>
        <v>#N/A</v>
      </c>
      <c r="P46" s="22" t="e">
        <f>VLOOKUP(P45,'対戦表'!$AG:$AH,2,0)</f>
        <v>#N/A</v>
      </c>
      <c r="Q46" s="6" t="s">
        <v>0</v>
      </c>
      <c r="R46" s="23" t="e">
        <f>VLOOKUP(R45,'対戦表'!$AG:$AH,2,0)</f>
        <v>#N/A</v>
      </c>
      <c r="S46" s="5"/>
      <c r="T46" s="6"/>
      <c r="U46" s="7"/>
      <c r="V46" s="5"/>
      <c r="W46" s="6"/>
      <c r="X46" s="7"/>
      <c r="Y46" s="539"/>
      <c r="Z46" s="540"/>
      <c r="AA46" s="540"/>
      <c r="AB46" s="540"/>
      <c r="AC46" s="516"/>
      <c r="AD46" s="512"/>
      <c r="AE46" s="514"/>
      <c r="AF46" s="516"/>
      <c r="AG46" s="544"/>
      <c r="AH46" s="79"/>
      <c r="AK46" s="2">
        <f t="shared" si="4"/>
      </c>
      <c r="AL46" s="2">
        <f t="shared" si="5"/>
        <v>0</v>
      </c>
    </row>
    <row r="47" spans="1:38" ht="34.5" customHeight="1">
      <c r="A47" s="522" t="str">
        <f>CONCATENATE(A41,3)</f>
        <v>3</v>
      </c>
      <c r="B47" s="612" t="e">
        <f>VLOOKUP(A47,'チーム表'!C:D,2,FALSE)</f>
        <v>#N/A</v>
      </c>
      <c r="C47" s="612"/>
      <c r="D47" s="8"/>
      <c r="E47" s="12" t="e">
        <f>IF(D48="","",IF(D48=F48,"△",IF(D48&gt;F48,"〇","×")))</f>
        <v>#N/A</v>
      </c>
      <c r="F47" s="9"/>
      <c r="G47" s="8"/>
      <c r="H47" s="12" t="e">
        <f>IF(G48="","",IF(G48=I48,"△",IF(G48&gt;I48,"〇","×")))</f>
        <v>#N/A</v>
      </c>
      <c r="I47" s="9"/>
      <c r="J47" s="526"/>
      <c r="K47" s="527"/>
      <c r="L47" s="545"/>
      <c r="M47" s="89" t="str">
        <f>CONCATENATE($A47,N40)</f>
        <v>34</v>
      </c>
      <c r="N47" s="10" t="e">
        <f>IF(M48="","",IF(M48=O48,"△",IF(M48&gt;O48,"〇","×")))</f>
        <v>#N/A</v>
      </c>
      <c r="O47" s="90" t="str">
        <f>CONCATENATE(N40,$A47)</f>
        <v>43</v>
      </c>
      <c r="P47" s="89" t="str">
        <f>CONCATENATE($A47,Q40)</f>
        <v>35</v>
      </c>
      <c r="Q47" s="10" t="e">
        <f>IF(P48="","",IF(P48=R48,"△",IF(P48&gt;R48,"〇","×")))</f>
        <v>#N/A</v>
      </c>
      <c r="R47" s="90" t="str">
        <f>CONCATENATE(Q40,$A47)</f>
        <v>53</v>
      </c>
      <c r="S47" s="89"/>
      <c r="T47" s="10"/>
      <c r="U47" s="90"/>
      <c r="V47" s="89"/>
      <c r="W47" s="10"/>
      <c r="X47" s="90"/>
      <c r="Y47" s="530">
        <f>COUNTIF($E47:$Q47,"〇")</f>
        <v>0</v>
      </c>
      <c r="Z47" s="520">
        <f>COUNTIF($E47:$Q47,"×")</f>
        <v>0</v>
      </c>
      <c r="AA47" s="520">
        <f>COUNTIF($E47:$Q47,"△")</f>
        <v>0</v>
      </c>
      <c r="AB47" s="520">
        <f>Y47*2+AA47</f>
        <v>0</v>
      </c>
      <c r="AC47" s="516" t="e">
        <f>IF(G48="","",D48+G48+M48+P48+J48)</f>
        <v>#N/A</v>
      </c>
      <c r="AD47" s="512" t="e">
        <f>IF(AC47="","",AB47*100+AC47)</f>
        <v>#N/A</v>
      </c>
      <c r="AE47" s="514" t="e">
        <f>IF(AC47="","",F48+I48+L48+O48+R48)</f>
        <v>#N/A</v>
      </c>
      <c r="AF47" s="516" t="e">
        <f>IF(AD47="","",RANK(AD47,AD43:AD52,0))</f>
        <v>#N/A</v>
      </c>
      <c r="AG47" s="544"/>
      <c r="AH47" s="117" t="e">
        <f>CONCATENATE(A41,AF47)</f>
        <v>#N/A</v>
      </c>
      <c r="AI47" s="118" t="e">
        <f>B47</f>
        <v>#N/A</v>
      </c>
      <c r="AK47" s="2" t="e">
        <f t="shared" si="4"/>
        <v>#N/A</v>
      </c>
      <c r="AL47" s="2" t="e">
        <f t="shared" si="5"/>
        <v>#N/A</v>
      </c>
    </row>
    <row r="48" spans="1:38" ht="34.5" customHeight="1">
      <c r="A48" s="552"/>
      <c r="B48" s="612"/>
      <c r="C48" s="612"/>
      <c r="D48" s="5" t="e">
        <f>IF(L44="","",L44)</f>
        <v>#N/A</v>
      </c>
      <c r="E48" s="6" t="s">
        <v>1</v>
      </c>
      <c r="F48" s="7" t="e">
        <f>IF(J44="","",J44)</f>
        <v>#N/A</v>
      </c>
      <c r="G48" s="5" t="e">
        <f>IF(L46="","",L46)</f>
        <v>#N/A</v>
      </c>
      <c r="H48" s="6" t="s">
        <v>1</v>
      </c>
      <c r="I48" s="7" t="e">
        <f>IF(J46="","",J46)</f>
        <v>#N/A</v>
      </c>
      <c r="J48" s="546"/>
      <c r="K48" s="547"/>
      <c r="L48" s="548"/>
      <c r="M48" s="22" t="e">
        <f>VLOOKUP(M47,'対戦表'!$AG:$AH,2,0)</f>
        <v>#N/A</v>
      </c>
      <c r="N48" s="6" t="s">
        <v>0</v>
      </c>
      <c r="O48" s="23" t="e">
        <f>VLOOKUP(O47,'対戦表'!$AG:$AH,2,0)</f>
        <v>#N/A</v>
      </c>
      <c r="P48" s="22" t="e">
        <f>VLOOKUP(P47,'対戦表'!$AG:$AH,2,0)</f>
        <v>#N/A</v>
      </c>
      <c r="Q48" s="6" t="s">
        <v>0</v>
      </c>
      <c r="R48" s="23" t="e">
        <f>VLOOKUP(R47,'対戦表'!$AG:$AH,2,0)</f>
        <v>#N/A</v>
      </c>
      <c r="S48" s="5"/>
      <c r="T48" s="6"/>
      <c r="U48" s="7"/>
      <c r="V48" s="5"/>
      <c r="W48" s="6"/>
      <c r="X48" s="7"/>
      <c r="Y48" s="539"/>
      <c r="Z48" s="540"/>
      <c r="AA48" s="540"/>
      <c r="AB48" s="540"/>
      <c r="AC48" s="516"/>
      <c r="AD48" s="512"/>
      <c r="AE48" s="514"/>
      <c r="AF48" s="516"/>
      <c r="AG48" s="544"/>
      <c r="AH48" s="79"/>
      <c r="AK48" s="2">
        <f t="shared" si="4"/>
      </c>
      <c r="AL48" s="2">
        <f t="shared" si="5"/>
        <v>0</v>
      </c>
    </row>
    <row r="49" spans="1:38" ht="34.5" customHeight="1">
      <c r="A49" s="522" t="str">
        <f>CONCATENATE(A41,4)</f>
        <v>4</v>
      </c>
      <c r="B49" s="612" t="e">
        <f>VLOOKUP(A49,'チーム表'!C:D,2,FALSE)</f>
        <v>#N/A</v>
      </c>
      <c r="C49" s="612"/>
      <c r="D49" s="8"/>
      <c r="E49" s="12" t="e">
        <f>IF(D50="","",IF(D50=F50,"△",IF(D50&gt;F50,"〇","×")))</f>
        <v>#N/A</v>
      </c>
      <c r="F49" s="9"/>
      <c r="G49" s="8"/>
      <c r="H49" s="12" t="e">
        <f>IF(G50="","",IF(G50=I50,"△",IF(G50&gt;I50,"〇","×")))</f>
        <v>#N/A</v>
      </c>
      <c r="I49" s="9"/>
      <c r="J49" s="8"/>
      <c r="K49" s="12" t="e">
        <f>IF(J50="","",IF(J50=L50,"△",IF(J50&gt;L50,"〇","×")))</f>
        <v>#N/A</v>
      </c>
      <c r="L49" s="9"/>
      <c r="M49" s="526"/>
      <c r="N49" s="527"/>
      <c r="O49" s="527"/>
      <c r="P49" s="89" t="str">
        <f>CONCATENATE($A49,Q40)</f>
        <v>45</v>
      </c>
      <c r="Q49" s="10" t="e">
        <f>IF(P50="","",IF(P50=R50,"△",IF(P50&gt;R50,"〇","×")))</f>
        <v>#N/A</v>
      </c>
      <c r="R49" s="90" t="str">
        <f>CONCATENATE(Q40,$A49)</f>
        <v>54</v>
      </c>
      <c r="S49" s="89"/>
      <c r="T49" s="10"/>
      <c r="U49" s="90"/>
      <c r="V49" s="89"/>
      <c r="W49" s="10"/>
      <c r="X49" s="90"/>
      <c r="Y49" s="530">
        <f>COUNTIF($E49:$Q49,"〇")</f>
        <v>0</v>
      </c>
      <c r="Z49" s="520">
        <f>COUNTIF($E49:$Q49,"×")</f>
        <v>0</v>
      </c>
      <c r="AA49" s="520">
        <f>COUNTIF($E49:$Q49,"△")</f>
        <v>0</v>
      </c>
      <c r="AB49" s="520">
        <f>Y49*2+AA49</f>
        <v>0</v>
      </c>
      <c r="AC49" s="516" t="e">
        <f>IF(G50="","",D50+G50+M50+P50+J50)</f>
        <v>#N/A</v>
      </c>
      <c r="AD49" s="512" t="e">
        <f>IF(AC49="","",AB49*100+AC49)</f>
        <v>#N/A</v>
      </c>
      <c r="AE49" s="514" t="e">
        <f>IF(AC49="","",F50+I50+L50+O50+R50)</f>
        <v>#N/A</v>
      </c>
      <c r="AF49" s="516" t="e">
        <f>IF(AD49="","",RANK(AD49,AD43:AD52,0))</f>
        <v>#N/A</v>
      </c>
      <c r="AG49" s="518"/>
      <c r="AH49" s="117" t="e">
        <f>CONCATENATE(A41,AF49)</f>
        <v>#N/A</v>
      </c>
      <c r="AI49" s="118" t="e">
        <f>B49</f>
        <v>#N/A</v>
      </c>
      <c r="AK49" s="2" t="e">
        <f t="shared" si="4"/>
        <v>#N/A</v>
      </c>
      <c r="AL49" s="2" t="e">
        <f t="shared" si="5"/>
        <v>#N/A</v>
      </c>
    </row>
    <row r="50" spans="1:38" ht="34.5" customHeight="1">
      <c r="A50" s="552"/>
      <c r="B50" s="614"/>
      <c r="C50" s="614"/>
      <c r="D50" s="13" t="e">
        <f>IF(O44="","",O44)</f>
        <v>#N/A</v>
      </c>
      <c r="E50" s="10" t="s">
        <v>1</v>
      </c>
      <c r="F50" s="14" t="e">
        <f>IF(M44="","",M44)</f>
        <v>#N/A</v>
      </c>
      <c r="G50" s="13" t="e">
        <f>IF(O46="","",O46)</f>
        <v>#N/A</v>
      </c>
      <c r="H50" s="10" t="s">
        <v>1</v>
      </c>
      <c r="I50" s="14" t="e">
        <f>IF(M46="","",M46)</f>
        <v>#N/A</v>
      </c>
      <c r="J50" s="13" t="e">
        <f>IF(O48="","",O48)</f>
        <v>#N/A</v>
      </c>
      <c r="K50" s="10" t="s">
        <v>1</v>
      </c>
      <c r="L50" s="14" t="e">
        <f>IF(M48="","",M48)</f>
        <v>#N/A</v>
      </c>
      <c r="M50" s="542"/>
      <c r="N50" s="543"/>
      <c r="O50" s="543"/>
      <c r="P50" s="22" t="e">
        <f>VLOOKUP(P49,'対戦表'!$AG:$AH,2,0)</f>
        <v>#N/A</v>
      </c>
      <c r="Q50" s="6" t="s">
        <v>0</v>
      </c>
      <c r="R50" s="23" t="e">
        <f>VLOOKUP(R49,'対戦表'!$AG:$AH,2,0)</f>
        <v>#N/A</v>
      </c>
      <c r="S50" s="5"/>
      <c r="T50" s="6"/>
      <c r="U50" s="7"/>
      <c r="V50" s="5"/>
      <c r="W50" s="6"/>
      <c r="X50" s="7"/>
      <c r="Y50" s="539"/>
      <c r="Z50" s="540"/>
      <c r="AA50" s="540"/>
      <c r="AB50" s="540"/>
      <c r="AC50" s="516"/>
      <c r="AD50" s="512"/>
      <c r="AE50" s="514"/>
      <c r="AF50" s="516"/>
      <c r="AG50" s="532"/>
      <c r="AH50" s="79"/>
      <c r="AK50" s="2">
        <f t="shared" si="4"/>
      </c>
      <c r="AL50" s="2">
        <f t="shared" si="5"/>
        <v>0</v>
      </c>
    </row>
    <row r="51" spans="1:38" ht="34.5" customHeight="1">
      <c r="A51" s="522" t="str">
        <f>CONCATENATE(A41,5)</f>
        <v>5</v>
      </c>
      <c r="B51" s="612" t="e">
        <f>VLOOKUP(A51,'チーム表'!C:D,2,FALSE)</f>
        <v>#N/A</v>
      </c>
      <c r="C51" s="612"/>
      <c r="D51" s="8"/>
      <c r="E51" s="12" t="e">
        <f>IF(D52="","",IF(D52=F52,"△",IF(D52&gt;F52,"〇","×")))</f>
        <v>#N/A</v>
      </c>
      <c r="F51" s="9"/>
      <c r="G51" s="8"/>
      <c r="H51" s="12" t="e">
        <f>IF(G52="","",IF(G52=I52,"△",IF(G52&gt;I52,"〇","×")))</f>
        <v>#N/A</v>
      </c>
      <c r="I51" s="9"/>
      <c r="J51" s="8"/>
      <c r="K51" s="12" t="e">
        <f>IF(J52="","",IF(J52=L52,"△",IF(J52&gt;L52,"〇","×")))</f>
        <v>#N/A</v>
      </c>
      <c r="L51" s="9"/>
      <c r="M51" s="8"/>
      <c r="N51" s="12" t="e">
        <f>IF(M52="","",IF(M52=O52,"△",IF(M52&gt;O52,"〇","×")))</f>
        <v>#N/A</v>
      </c>
      <c r="O51" s="9"/>
      <c r="P51" s="526">
        <f>IF(P52="","",IF(P52=R52,"△",IF(P52&gt;R52,"〇","×")))</f>
      </c>
      <c r="Q51" s="527"/>
      <c r="R51" s="545"/>
      <c r="S51" s="89"/>
      <c r="T51" s="10"/>
      <c r="U51" s="90"/>
      <c r="V51" s="89"/>
      <c r="W51" s="10"/>
      <c r="X51" s="90"/>
      <c r="Y51" s="530">
        <f>COUNTIF($E51:$Q51,"〇")</f>
        <v>0</v>
      </c>
      <c r="Z51" s="520">
        <f>COUNTIF($E51:$Q51,"×")</f>
        <v>0</v>
      </c>
      <c r="AA51" s="520">
        <f>COUNTIF($E51:$Q51,"△")</f>
        <v>0</v>
      </c>
      <c r="AB51" s="520">
        <f>Y51*2+AA51</f>
        <v>0</v>
      </c>
      <c r="AC51" s="516" t="e">
        <f>IF(G52="","",D52+G52+M52+P52+J52)</f>
        <v>#N/A</v>
      </c>
      <c r="AD51" s="512" t="e">
        <f>IF(AC51="","",AB51*100+AC51)</f>
        <v>#N/A</v>
      </c>
      <c r="AE51" s="514" t="e">
        <f>IF(AC51="","",F52+I52+L52+O52+R52)</f>
        <v>#N/A</v>
      </c>
      <c r="AF51" s="516" t="e">
        <f>IF(AD51="","",RANK(AD51,AD43:AD52,0))</f>
        <v>#N/A</v>
      </c>
      <c r="AG51" s="551"/>
      <c r="AH51" s="117" t="e">
        <f>CONCATENATE(A41,AF51)</f>
        <v>#N/A</v>
      </c>
      <c r="AI51" s="118" t="e">
        <f>B51</f>
        <v>#N/A</v>
      </c>
      <c r="AK51" s="2" t="e">
        <f t="shared" si="4"/>
        <v>#N/A</v>
      </c>
      <c r="AL51" s="2" t="e">
        <f t="shared" si="5"/>
        <v>#N/A</v>
      </c>
    </row>
    <row r="52" spans="1:38" ht="34.5" customHeight="1" thickBot="1">
      <c r="A52" s="523"/>
      <c r="B52" s="613"/>
      <c r="C52" s="613"/>
      <c r="D52" s="15" t="e">
        <f>IF($R44="","",$R44)</f>
        <v>#N/A</v>
      </c>
      <c r="E52" s="16" t="s">
        <v>26</v>
      </c>
      <c r="F52" s="17" t="e">
        <f>IF($P44="","",$P44)</f>
        <v>#N/A</v>
      </c>
      <c r="G52" s="15" t="e">
        <f>IF($R46="","",$R46)</f>
        <v>#N/A</v>
      </c>
      <c r="H52" s="16" t="s">
        <v>26</v>
      </c>
      <c r="I52" s="17" t="e">
        <f>IF($P46="","",$P46)</f>
        <v>#N/A</v>
      </c>
      <c r="J52" s="15" t="e">
        <f>IF($R48="","",$R48)</f>
        <v>#N/A</v>
      </c>
      <c r="K52" s="16" t="s">
        <v>26</v>
      </c>
      <c r="L52" s="17" t="e">
        <f>IF($P48="","",$P48)</f>
        <v>#N/A</v>
      </c>
      <c r="M52" s="15" t="e">
        <f>IF($R50="","",$R50)</f>
        <v>#N/A</v>
      </c>
      <c r="N52" s="16" t="s">
        <v>26</v>
      </c>
      <c r="O52" s="17" t="e">
        <f>IF($P50="","",$P50)</f>
        <v>#N/A</v>
      </c>
      <c r="P52" s="528"/>
      <c r="Q52" s="529"/>
      <c r="R52" s="560"/>
      <c r="S52" s="15"/>
      <c r="T52" s="16"/>
      <c r="U52" s="17"/>
      <c r="V52" s="15"/>
      <c r="W52" s="16"/>
      <c r="X52" s="17"/>
      <c r="Y52" s="531"/>
      <c r="Z52" s="521"/>
      <c r="AA52" s="521"/>
      <c r="AB52" s="521"/>
      <c r="AC52" s="517"/>
      <c r="AD52" s="513"/>
      <c r="AE52" s="515"/>
      <c r="AF52" s="517"/>
      <c r="AG52" s="559"/>
      <c r="AH52" s="79"/>
      <c r="AK52" s="2">
        <f t="shared" si="4"/>
      </c>
      <c r="AL52" s="2">
        <f t="shared" si="5"/>
        <v>0</v>
      </c>
    </row>
    <row r="53" spans="1:34" ht="24.75" customHeight="1">
      <c r="A53" s="2"/>
      <c r="B53" s="36"/>
      <c r="C53" s="1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24.75" customHeight="1">
      <c r="A54" s="4"/>
      <c r="B54" s="88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24.75" customHeight="1" thickBot="1">
      <c r="A55" s="4"/>
      <c r="B55" s="3"/>
      <c r="C55" s="3"/>
      <c r="D55" s="4"/>
      <c r="E55" s="4" t="str">
        <f>CONCATENATE(A56,"1")</f>
        <v>1</v>
      </c>
      <c r="F55" s="4"/>
      <c r="G55" s="4"/>
      <c r="H55" s="4" t="str">
        <f>CONCATENATE(A56,"2")</f>
        <v>2</v>
      </c>
      <c r="I55" s="4"/>
      <c r="J55" s="4"/>
      <c r="K55" s="4" t="str">
        <f>CONCATENATE(A56,"3")</f>
        <v>3</v>
      </c>
      <c r="L55" s="4"/>
      <c r="M55" s="4"/>
      <c r="N55" s="4" t="str">
        <f>CONCATENATE(A56,"4")</f>
        <v>4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34.5" customHeight="1">
      <c r="A56" s="568"/>
      <c r="B56" s="570" t="s">
        <v>60</v>
      </c>
      <c r="C56" s="570"/>
      <c r="D56" s="533" t="e">
        <f>B58</f>
        <v>#N/A</v>
      </c>
      <c r="E56" s="534"/>
      <c r="F56" s="535"/>
      <c r="G56" s="533" t="e">
        <f>B60</f>
        <v>#N/A</v>
      </c>
      <c r="H56" s="534"/>
      <c r="I56" s="535"/>
      <c r="J56" s="533" t="e">
        <f>B62</f>
        <v>#N/A</v>
      </c>
      <c r="K56" s="534"/>
      <c r="L56" s="535"/>
      <c r="M56" s="533" t="e">
        <f>B64</f>
        <v>#N/A</v>
      </c>
      <c r="N56" s="534"/>
      <c r="O56" s="535"/>
      <c r="P56" s="533"/>
      <c r="Q56" s="534"/>
      <c r="R56" s="535"/>
      <c r="S56" s="533"/>
      <c r="T56" s="534"/>
      <c r="U56" s="535"/>
      <c r="V56" s="533"/>
      <c r="W56" s="534"/>
      <c r="X56" s="534"/>
      <c r="Y56" s="563" t="s">
        <v>28</v>
      </c>
      <c r="Z56" s="553" t="s">
        <v>29</v>
      </c>
      <c r="AA56" s="553" t="s">
        <v>30</v>
      </c>
      <c r="AB56" s="555" t="s">
        <v>31</v>
      </c>
      <c r="AC56" s="557" t="s">
        <v>32</v>
      </c>
      <c r="AD56" s="565" t="s">
        <v>35</v>
      </c>
      <c r="AE56" s="549" t="s">
        <v>33</v>
      </c>
      <c r="AF56" s="557" t="s">
        <v>34</v>
      </c>
      <c r="AG56" s="561" t="s">
        <v>27</v>
      </c>
      <c r="AH56" s="4"/>
    </row>
    <row r="57" spans="1:34" ht="34.5" customHeight="1">
      <c r="A57" s="569"/>
      <c r="B57" s="571"/>
      <c r="C57" s="571"/>
      <c r="D57" s="536"/>
      <c r="E57" s="537"/>
      <c r="F57" s="538"/>
      <c r="G57" s="536"/>
      <c r="H57" s="537"/>
      <c r="I57" s="538"/>
      <c r="J57" s="536"/>
      <c r="K57" s="537"/>
      <c r="L57" s="538"/>
      <c r="M57" s="536"/>
      <c r="N57" s="537"/>
      <c r="O57" s="538"/>
      <c r="P57" s="536"/>
      <c r="Q57" s="537"/>
      <c r="R57" s="538"/>
      <c r="S57" s="536"/>
      <c r="T57" s="537"/>
      <c r="U57" s="538"/>
      <c r="V57" s="536"/>
      <c r="W57" s="537"/>
      <c r="X57" s="537"/>
      <c r="Y57" s="564"/>
      <c r="Z57" s="554"/>
      <c r="AA57" s="554"/>
      <c r="AB57" s="556"/>
      <c r="AC57" s="558"/>
      <c r="AD57" s="566"/>
      <c r="AE57" s="550"/>
      <c r="AF57" s="558"/>
      <c r="AG57" s="562"/>
      <c r="AH57" s="4"/>
    </row>
    <row r="58" spans="1:38" ht="34.5" customHeight="1">
      <c r="A58" s="522" t="str">
        <f>CONCATENATE(A56,1)</f>
        <v>1</v>
      </c>
      <c r="B58" s="612" t="e">
        <f>VLOOKUP(A58,'チーム表'!C:D,2,FALSE)</f>
        <v>#N/A</v>
      </c>
      <c r="C58" s="612"/>
      <c r="D58" s="526"/>
      <c r="E58" s="527"/>
      <c r="F58" s="545"/>
      <c r="G58" s="89" t="str">
        <f>CONCATENATE($A58,H55)</f>
        <v>12</v>
      </c>
      <c r="H58" s="10" t="e">
        <f>IF(G59="","",IF(G59=I59,"△",IF(G59&gt;I59,"〇","×")))</f>
        <v>#N/A</v>
      </c>
      <c r="I58" s="90" t="str">
        <f>CONCATENATE(H55,$A58)</f>
        <v>21</v>
      </c>
      <c r="J58" s="89" t="str">
        <f>CONCATENATE($A58,K55)</f>
        <v>13</v>
      </c>
      <c r="K58" s="10" t="e">
        <f>IF(J59="","",IF(J59=L59,"△",IF(J59&gt;L59,"〇","×")))</f>
        <v>#N/A</v>
      </c>
      <c r="L58" s="90" t="str">
        <f>CONCATENATE(K55,$A58)</f>
        <v>31</v>
      </c>
      <c r="M58" s="89" t="str">
        <f>CONCATENATE($A58,N55)</f>
        <v>14</v>
      </c>
      <c r="N58" s="10" t="e">
        <f>IF(M59="","",IF(M59=O59,"△",IF(M59&gt;O59,"〇","×")))</f>
        <v>#N/A</v>
      </c>
      <c r="O58" s="90" t="str">
        <f>CONCATENATE(N55,$A58)</f>
        <v>41</v>
      </c>
      <c r="P58" s="89"/>
      <c r="Q58" s="10"/>
      <c r="R58" s="90"/>
      <c r="S58" s="89"/>
      <c r="T58" s="10"/>
      <c r="U58" s="90"/>
      <c r="V58" s="89"/>
      <c r="W58" s="10"/>
      <c r="X58" s="90"/>
      <c r="Y58" s="530">
        <f>COUNTIF($E58:$N58,"〇")</f>
        <v>0</v>
      </c>
      <c r="Z58" s="520">
        <f>COUNTIF($E58:$N58,"×")</f>
        <v>0</v>
      </c>
      <c r="AA58" s="520">
        <f>COUNTIF($E58:$N58,"△")</f>
        <v>0</v>
      </c>
      <c r="AB58" s="520">
        <f>Y58*2+AA58</f>
        <v>0</v>
      </c>
      <c r="AC58" s="516" t="e">
        <f>IF(G59="","",D59+G59+M59+J59)</f>
        <v>#N/A</v>
      </c>
      <c r="AD58" s="512" t="e">
        <f>IF(AC58="","",AB58*100+AC58)</f>
        <v>#N/A</v>
      </c>
      <c r="AE58" s="514" t="e">
        <f>IF(AC58="","",F59+I59+L59+O59)</f>
        <v>#N/A</v>
      </c>
      <c r="AF58" s="516" t="e">
        <f>IF(AD58="","",RANK(AD58,AD58:AD65,0))</f>
        <v>#N/A</v>
      </c>
      <c r="AG58" s="551"/>
      <c r="AH58" s="117" t="e">
        <f>CONCATENATE(A56,AF58)</f>
        <v>#N/A</v>
      </c>
      <c r="AI58" s="118" t="e">
        <f>B58</f>
        <v>#N/A</v>
      </c>
      <c r="AK58" s="2" t="e">
        <f>CONCATENATE(A$5,AF58)</f>
        <v>#N/A</v>
      </c>
      <c r="AL58" s="2" t="e">
        <f>$B58</f>
        <v>#N/A</v>
      </c>
    </row>
    <row r="59" spans="1:38" ht="34.5" customHeight="1">
      <c r="A59" s="552"/>
      <c r="B59" s="612"/>
      <c r="C59" s="612"/>
      <c r="D59" s="546"/>
      <c r="E59" s="547"/>
      <c r="F59" s="548"/>
      <c r="G59" s="22" t="e">
        <f>VLOOKUP(G58,'対戦表'!$AG:$AH,2,0)</f>
        <v>#N/A</v>
      </c>
      <c r="H59" s="6" t="s">
        <v>0</v>
      </c>
      <c r="I59" s="23" t="e">
        <f>VLOOKUP(I58,'対戦表'!$AG:$AH,2,0)</f>
        <v>#N/A</v>
      </c>
      <c r="J59" s="22" t="e">
        <f>VLOOKUP(J58,'対戦表'!$AG:$AH,2,0)</f>
        <v>#N/A</v>
      </c>
      <c r="K59" s="6" t="s">
        <v>0</v>
      </c>
      <c r="L59" s="23" t="e">
        <f>VLOOKUP(L58,'対戦表'!$AG:$AH,2,0)</f>
        <v>#N/A</v>
      </c>
      <c r="M59" s="22" t="e">
        <f>VLOOKUP(M58,'対戦表'!$AG:$AH,2,0)</f>
        <v>#N/A</v>
      </c>
      <c r="N59" s="6" t="s">
        <v>0</v>
      </c>
      <c r="O59" s="23" t="e">
        <f>VLOOKUP(O58,'対戦表'!$AG:$AH,2,0)</f>
        <v>#N/A</v>
      </c>
      <c r="P59" s="5"/>
      <c r="Q59" s="6"/>
      <c r="R59" s="7"/>
      <c r="S59" s="5"/>
      <c r="T59" s="6"/>
      <c r="U59" s="7"/>
      <c r="V59" s="5"/>
      <c r="W59" s="6"/>
      <c r="X59" s="7"/>
      <c r="Y59" s="539"/>
      <c r="Z59" s="540"/>
      <c r="AA59" s="540"/>
      <c r="AB59" s="540"/>
      <c r="AC59" s="516"/>
      <c r="AD59" s="512"/>
      <c r="AE59" s="514"/>
      <c r="AF59" s="516"/>
      <c r="AG59" s="544"/>
      <c r="AH59" s="79"/>
      <c r="AK59" s="2">
        <f aca="true" t="shared" si="6" ref="AK59:AK65">CONCATENATE(A$5,AF59)</f>
      </c>
      <c r="AL59" s="2">
        <f aca="true" t="shared" si="7" ref="AL59:AL65">$B59</f>
        <v>0</v>
      </c>
    </row>
    <row r="60" spans="1:38" ht="34.5" customHeight="1">
      <c r="A60" s="522" t="str">
        <f>CONCATENATE(A56,2)</f>
        <v>2</v>
      </c>
      <c r="B60" s="612" t="e">
        <f>VLOOKUP(A60,'チーム表'!C:D,2,FALSE)</f>
        <v>#N/A</v>
      </c>
      <c r="C60" s="612"/>
      <c r="D60" s="13"/>
      <c r="E60" s="10" t="e">
        <f>IF(D61="","",IF(D61=F61,"△",IF(D61&gt;F61,"〇","×")))</f>
        <v>#N/A</v>
      </c>
      <c r="F60" s="14"/>
      <c r="G60" s="526"/>
      <c r="H60" s="527"/>
      <c r="I60" s="545"/>
      <c r="J60" s="89" t="str">
        <f>CONCATENATE($A60,K55)</f>
        <v>23</v>
      </c>
      <c r="K60" s="10" t="e">
        <f>IF(J61="","",IF(J61=L61,"△",IF(J61&gt;L61,"〇","×")))</f>
        <v>#N/A</v>
      </c>
      <c r="L60" s="90" t="str">
        <f>CONCATENATE(K55,$A60)</f>
        <v>32</v>
      </c>
      <c r="M60" s="89" t="str">
        <f>CONCATENATE($A60,N55)</f>
        <v>24</v>
      </c>
      <c r="N60" s="10" t="e">
        <f>IF(M61="","",IF(M61=O61,"△",IF(M61&gt;O61,"〇","×")))</f>
        <v>#N/A</v>
      </c>
      <c r="O60" s="90" t="str">
        <f>CONCATENATE(N55,$A60)</f>
        <v>42</v>
      </c>
      <c r="P60" s="89"/>
      <c r="Q60" s="10"/>
      <c r="R60" s="90"/>
      <c r="S60" s="89"/>
      <c r="T60" s="10"/>
      <c r="U60" s="90"/>
      <c r="V60" s="89"/>
      <c r="W60" s="10"/>
      <c r="X60" s="90"/>
      <c r="Y60" s="530">
        <f>COUNTIF($E60:$N60,"〇")</f>
        <v>0</v>
      </c>
      <c r="Z60" s="520">
        <f>COUNTIF($E60:$N60,"×")</f>
        <v>0</v>
      </c>
      <c r="AA60" s="520">
        <f>COUNTIF($E60:$N60,"△")</f>
        <v>0</v>
      </c>
      <c r="AB60" s="520">
        <f>Y60*2+AA60</f>
        <v>0</v>
      </c>
      <c r="AC60" s="516" t="e">
        <f>IF(D61="","",D61+G61+M61+J61)</f>
        <v>#N/A</v>
      </c>
      <c r="AD60" s="512" t="e">
        <f>IF(AC60="","",AB60*100+AC60)</f>
        <v>#N/A</v>
      </c>
      <c r="AE60" s="514" t="e">
        <f>IF(AC60="","",F61+I61+L61+O61)</f>
        <v>#N/A</v>
      </c>
      <c r="AF60" s="516" t="e">
        <f>IF(AD60="","",RANK(AD60,AD58:AD65,0))</f>
        <v>#N/A</v>
      </c>
      <c r="AG60" s="551"/>
      <c r="AH60" s="117" t="e">
        <f>CONCATENATE(A56,AF60)</f>
        <v>#N/A</v>
      </c>
      <c r="AI60" s="118" t="e">
        <f>B60</f>
        <v>#N/A</v>
      </c>
      <c r="AK60" s="2" t="e">
        <f t="shared" si="6"/>
        <v>#N/A</v>
      </c>
      <c r="AL60" s="2" t="e">
        <f t="shared" si="7"/>
        <v>#N/A</v>
      </c>
    </row>
    <row r="61" spans="1:38" ht="34.5" customHeight="1">
      <c r="A61" s="552"/>
      <c r="B61" s="612"/>
      <c r="C61" s="612"/>
      <c r="D61" s="13" t="e">
        <f>IF(I59="","",I59)</f>
        <v>#N/A</v>
      </c>
      <c r="E61" s="10" t="s">
        <v>1</v>
      </c>
      <c r="F61" s="14" t="e">
        <f>IF(G59="","",G59)</f>
        <v>#N/A</v>
      </c>
      <c r="G61" s="546"/>
      <c r="H61" s="547"/>
      <c r="I61" s="548"/>
      <c r="J61" s="22" t="e">
        <f>VLOOKUP(J60,'対戦表'!$AG:$AH,2,0)</f>
        <v>#N/A</v>
      </c>
      <c r="K61" s="6" t="s">
        <v>0</v>
      </c>
      <c r="L61" s="23" t="e">
        <f>VLOOKUP(L60,'対戦表'!$AG:$AH,2,0)</f>
        <v>#N/A</v>
      </c>
      <c r="M61" s="22" t="e">
        <f>VLOOKUP(M60,'対戦表'!$AG:$AH,2,0)</f>
        <v>#N/A</v>
      </c>
      <c r="N61" s="6" t="s">
        <v>0</v>
      </c>
      <c r="O61" s="23" t="e">
        <f>VLOOKUP(O60,'対戦表'!$AG:$AH,2,0)</f>
        <v>#N/A</v>
      </c>
      <c r="P61" s="5"/>
      <c r="Q61" s="6"/>
      <c r="R61" s="7"/>
      <c r="S61" s="5"/>
      <c r="T61" s="6"/>
      <c r="U61" s="7"/>
      <c r="V61" s="5"/>
      <c r="W61" s="6"/>
      <c r="X61" s="7"/>
      <c r="Y61" s="539"/>
      <c r="Z61" s="540"/>
      <c r="AA61" s="540"/>
      <c r="AB61" s="540"/>
      <c r="AC61" s="516"/>
      <c r="AD61" s="512"/>
      <c r="AE61" s="514"/>
      <c r="AF61" s="516"/>
      <c r="AG61" s="544"/>
      <c r="AH61" s="79"/>
      <c r="AK61" s="2">
        <f t="shared" si="6"/>
      </c>
      <c r="AL61" s="2">
        <f t="shared" si="7"/>
        <v>0</v>
      </c>
    </row>
    <row r="62" spans="1:38" ht="34.5" customHeight="1">
      <c r="A62" s="522" t="str">
        <f>CONCATENATE(A56,3)</f>
        <v>3</v>
      </c>
      <c r="B62" s="612" t="e">
        <f>VLOOKUP(A62,'チーム表'!C:D,2,FALSE)</f>
        <v>#N/A</v>
      </c>
      <c r="C62" s="612"/>
      <c r="D62" s="8"/>
      <c r="E62" s="12" t="e">
        <f>IF(D63="","",IF(D63=F63,"△",IF(D63&gt;F63,"〇","×")))</f>
        <v>#N/A</v>
      </c>
      <c r="F62" s="9"/>
      <c r="G62" s="8"/>
      <c r="H62" s="12" t="e">
        <f>IF(G63="","",IF(G63=I63,"△",IF(G63&gt;I63,"〇","×")))</f>
        <v>#N/A</v>
      </c>
      <c r="I62" s="9"/>
      <c r="J62" s="526"/>
      <c r="K62" s="527"/>
      <c r="L62" s="545"/>
      <c r="M62" s="89" t="str">
        <f>CONCATENATE($A62,N55)</f>
        <v>34</v>
      </c>
      <c r="N62" s="10" t="e">
        <f>IF(M63="","",IF(M63=O63,"△",IF(M63&gt;O63,"〇","×")))</f>
        <v>#N/A</v>
      </c>
      <c r="O62" s="90" t="str">
        <f>CONCATENATE(N55,$A62)</f>
        <v>43</v>
      </c>
      <c r="P62" s="89"/>
      <c r="Q62" s="10"/>
      <c r="R62" s="90"/>
      <c r="S62" s="89"/>
      <c r="T62" s="10"/>
      <c r="U62" s="90"/>
      <c r="V62" s="89"/>
      <c r="W62" s="10"/>
      <c r="X62" s="90"/>
      <c r="Y62" s="530">
        <f>COUNTIF($E62:$N62,"〇")</f>
        <v>0</v>
      </c>
      <c r="Z62" s="520">
        <f>COUNTIF($E62:$N62,"×")</f>
        <v>0</v>
      </c>
      <c r="AA62" s="520">
        <f>COUNTIF($E62:$N62,"△")</f>
        <v>0</v>
      </c>
      <c r="AB62" s="520">
        <f>Y62*2+AA62</f>
        <v>0</v>
      </c>
      <c r="AC62" s="516" t="e">
        <f>IF(G63="","",D63+G63+M63+J63)</f>
        <v>#N/A</v>
      </c>
      <c r="AD62" s="512" t="e">
        <f>IF(AC62="","",AB62*100+AC62)</f>
        <v>#N/A</v>
      </c>
      <c r="AE62" s="514" t="e">
        <f>IF(AC62="","",F63+I63+L63+O63)</f>
        <v>#N/A</v>
      </c>
      <c r="AF62" s="516" t="e">
        <f>IF(AD62="","",RANK(AD62,AD58:AD65,0))</f>
        <v>#N/A</v>
      </c>
      <c r="AG62" s="544"/>
      <c r="AH62" s="117" t="e">
        <f>CONCATENATE(A56,AF62)</f>
        <v>#N/A</v>
      </c>
      <c r="AI62" s="118" t="e">
        <f>B62</f>
        <v>#N/A</v>
      </c>
      <c r="AK62" s="2" t="e">
        <f t="shared" si="6"/>
        <v>#N/A</v>
      </c>
      <c r="AL62" s="2" t="e">
        <f t="shared" si="7"/>
        <v>#N/A</v>
      </c>
    </row>
    <row r="63" spans="1:38" ht="34.5" customHeight="1">
      <c r="A63" s="552"/>
      <c r="B63" s="612"/>
      <c r="C63" s="612"/>
      <c r="D63" s="5" t="e">
        <f>IF(L59="","",L59)</f>
        <v>#N/A</v>
      </c>
      <c r="E63" s="6" t="s">
        <v>1</v>
      </c>
      <c r="F63" s="7" t="e">
        <f>IF(J59="","",J59)</f>
        <v>#N/A</v>
      </c>
      <c r="G63" s="5" t="e">
        <f>IF(L61="","",L61)</f>
        <v>#N/A</v>
      </c>
      <c r="H63" s="6" t="s">
        <v>1</v>
      </c>
      <c r="I63" s="7" t="e">
        <f>IF(J61="","",J61)</f>
        <v>#N/A</v>
      </c>
      <c r="J63" s="546"/>
      <c r="K63" s="547"/>
      <c r="L63" s="548"/>
      <c r="M63" s="22" t="e">
        <f>VLOOKUP(M62,'対戦表'!$AG:$AH,2,0)</f>
        <v>#N/A</v>
      </c>
      <c r="N63" s="6" t="s">
        <v>0</v>
      </c>
      <c r="O63" s="23" t="e">
        <f>VLOOKUP(O62,'対戦表'!$AG:$AH,2,0)</f>
        <v>#N/A</v>
      </c>
      <c r="P63" s="5"/>
      <c r="Q63" s="6"/>
      <c r="R63" s="7"/>
      <c r="S63" s="5"/>
      <c r="T63" s="6"/>
      <c r="U63" s="7"/>
      <c r="V63" s="5"/>
      <c r="W63" s="6"/>
      <c r="X63" s="7"/>
      <c r="Y63" s="539"/>
      <c r="Z63" s="540"/>
      <c r="AA63" s="540"/>
      <c r="AB63" s="540"/>
      <c r="AC63" s="516"/>
      <c r="AD63" s="512"/>
      <c r="AE63" s="514"/>
      <c r="AF63" s="516"/>
      <c r="AG63" s="544"/>
      <c r="AH63" s="79"/>
      <c r="AK63" s="2">
        <f t="shared" si="6"/>
      </c>
      <c r="AL63" s="2">
        <f t="shared" si="7"/>
        <v>0</v>
      </c>
    </row>
    <row r="64" spans="1:38" ht="34.5" customHeight="1">
      <c r="A64" s="522" t="str">
        <f>CONCATENATE(A56,4)</f>
        <v>4</v>
      </c>
      <c r="B64" s="612" t="e">
        <f>VLOOKUP(A64,'チーム表'!C:D,2,FALSE)</f>
        <v>#N/A</v>
      </c>
      <c r="C64" s="612"/>
      <c r="D64" s="8"/>
      <c r="E64" s="12" t="e">
        <f>IF(D65="","",IF(D65=F65,"△",IF(D65&gt;F65,"〇","×")))</f>
        <v>#N/A</v>
      </c>
      <c r="F64" s="9"/>
      <c r="G64" s="8"/>
      <c r="H64" s="12" t="e">
        <f>IF(G65="","",IF(G65=I65,"△",IF(G65&gt;I65,"〇","×")))</f>
        <v>#N/A</v>
      </c>
      <c r="I64" s="9"/>
      <c r="J64" s="8"/>
      <c r="K64" s="12" t="e">
        <f>IF(J65="","",IF(J65=L65,"△",IF(J65&gt;L65,"〇","×")))</f>
        <v>#N/A</v>
      </c>
      <c r="L64" s="9"/>
      <c r="M64" s="526"/>
      <c r="N64" s="527"/>
      <c r="O64" s="527"/>
      <c r="P64" s="89"/>
      <c r="Q64" s="10"/>
      <c r="R64" s="90"/>
      <c r="S64" s="89"/>
      <c r="T64" s="10"/>
      <c r="U64" s="90"/>
      <c r="V64" s="89"/>
      <c r="W64" s="10"/>
      <c r="X64" s="90"/>
      <c r="Y64" s="530">
        <f>COUNTIF($E64:$N64,"〇")</f>
        <v>0</v>
      </c>
      <c r="Z64" s="520">
        <f>COUNTIF($E64:$N64,"×")</f>
        <v>0</v>
      </c>
      <c r="AA64" s="520">
        <f>COUNTIF($E64:$N64,"△")</f>
        <v>0</v>
      </c>
      <c r="AB64" s="520">
        <f>Y64*2+AA64</f>
        <v>0</v>
      </c>
      <c r="AC64" s="516" t="e">
        <f>IF(G65="","",D65+G65+M65+J65)</f>
        <v>#N/A</v>
      </c>
      <c r="AD64" s="512" t="e">
        <f>IF(AC64="","",AB64*100+AC64)</f>
        <v>#N/A</v>
      </c>
      <c r="AE64" s="514" t="e">
        <f>IF(AC64="","",F65+I65+L65+O65)</f>
        <v>#N/A</v>
      </c>
      <c r="AF64" s="516" t="e">
        <f>IF(AD64="","",RANK(AD64,AD58:AD65,0))</f>
        <v>#N/A</v>
      </c>
      <c r="AG64" s="518"/>
      <c r="AH64" s="117" t="e">
        <f>CONCATENATE(A56,AF64)</f>
        <v>#N/A</v>
      </c>
      <c r="AI64" s="118" t="e">
        <f>B64</f>
        <v>#N/A</v>
      </c>
      <c r="AK64" s="2" t="e">
        <f t="shared" si="6"/>
        <v>#N/A</v>
      </c>
      <c r="AL64" s="2" t="e">
        <f t="shared" si="7"/>
        <v>#N/A</v>
      </c>
    </row>
    <row r="65" spans="1:38" ht="34.5" customHeight="1" thickBot="1">
      <c r="A65" s="523"/>
      <c r="B65" s="613"/>
      <c r="C65" s="613"/>
      <c r="D65" s="15" t="e">
        <f>IF(O59="","",O59)</f>
        <v>#N/A</v>
      </c>
      <c r="E65" s="16" t="s">
        <v>1</v>
      </c>
      <c r="F65" s="17" t="e">
        <f>IF(M59="","",M59)</f>
        <v>#N/A</v>
      </c>
      <c r="G65" s="15" t="e">
        <f>IF(O61="","",O61)</f>
        <v>#N/A</v>
      </c>
      <c r="H65" s="16" t="s">
        <v>1</v>
      </c>
      <c r="I65" s="17" t="e">
        <f>IF(M61="","",M61)</f>
        <v>#N/A</v>
      </c>
      <c r="J65" s="15" t="e">
        <f>IF(O63="","",O63)</f>
        <v>#N/A</v>
      </c>
      <c r="K65" s="16" t="s">
        <v>1</v>
      </c>
      <c r="L65" s="17" t="e">
        <f>IF(M63="","",M63)</f>
        <v>#N/A</v>
      </c>
      <c r="M65" s="528"/>
      <c r="N65" s="529"/>
      <c r="O65" s="529"/>
      <c r="P65" s="15"/>
      <c r="Q65" s="16"/>
      <c r="R65" s="17"/>
      <c r="S65" s="15"/>
      <c r="T65" s="16"/>
      <c r="U65" s="17"/>
      <c r="V65" s="15"/>
      <c r="W65" s="16"/>
      <c r="X65" s="17"/>
      <c r="Y65" s="531"/>
      <c r="Z65" s="521"/>
      <c r="AA65" s="521"/>
      <c r="AB65" s="521"/>
      <c r="AC65" s="517"/>
      <c r="AD65" s="513"/>
      <c r="AE65" s="515"/>
      <c r="AF65" s="517"/>
      <c r="AG65" s="519"/>
      <c r="AH65" s="79"/>
      <c r="AK65" s="2">
        <f t="shared" si="6"/>
      </c>
      <c r="AL65" s="2">
        <f t="shared" si="7"/>
        <v>0</v>
      </c>
    </row>
    <row r="66" spans="1:34" ht="24.75" customHeight="1">
      <c r="A66" s="2"/>
      <c r="B66" s="36"/>
      <c r="C66" s="19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24.75" customHeight="1">
      <c r="A67" s="4"/>
      <c r="B67" s="88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24.75" customHeight="1" thickBot="1">
      <c r="A68" s="4"/>
      <c r="B68" s="3"/>
      <c r="C68" s="3"/>
      <c r="D68" s="4"/>
      <c r="E68" s="4" t="str">
        <f>CONCATENATE(A69,"1")</f>
        <v>1</v>
      </c>
      <c r="F68" s="4"/>
      <c r="G68" s="4"/>
      <c r="H68" s="4" t="str">
        <f>CONCATENATE(A69,"2")</f>
        <v>2</v>
      </c>
      <c r="I68" s="4"/>
      <c r="J68" s="4"/>
      <c r="K68" s="4" t="str">
        <f>CONCATENATE(A69,"3")</f>
        <v>3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34.5" customHeight="1">
      <c r="A69" s="568"/>
      <c r="B69" s="570" t="s">
        <v>60</v>
      </c>
      <c r="C69" s="570"/>
      <c r="D69" s="533" t="e">
        <f>B71</f>
        <v>#N/A</v>
      </c>
      <c r="E69" s="534"/>
      <c r="F69" s="535"/>
      <c r="G69" s="533" t="e">
        <f>B73</f>
        <v>#N/A</v>
      </c>
      <c r="H69" s="534"/>
      <c r="I69" s="535"/>
      <c r="J69" s="533" t="e">
        <f>B75</f>
        <v>#N/A</v>
      </c>
      <c r="K69" s="534"/>
      <c r="L69" s="535"/>
      <c r="M69" s="533"/>
      <c r="N69" s="534"/>
      <c r="O69" s="535"/>
      <c r="P69" s="533"/>
      <c r="Q69" s="534"/>
      <c r="R69" s="535"/>
      <c r="S69" s="533"/>
      <c r="T69" s="534"/>
      <c r="U69" s="535"/>
      <c r="V69" s="533"/>
      <c r="W69" s="534"/>
      <c r="X69" s="534"/>
      <c r="Y69" s="563" t="s">
        <v>28</v>
      </c>
      <c r="Z69" s="553" t="s">
        <v>29</v>
      </c>
      <c r="AA69" s="553" t="s">
        <v>30</v>
      </c>
      <c r="AB69" s="555" t="s">
        <v>31</v>
      </c>
      <c r="AC69" s="557" t="s">
        <v>32</v>
      </c>
      <c r="AD69" s="565" t="s">
        <v>35</v>
      </c>
      <c r="AE69" s="549" t="s">
        <v>33</v>
      </c>
      <c r="AF69" s="557" t="s">
        <v>34</v>
      </c>
      <c r="AG69" s="561" t="s">
        <v>27</v>
      </c>
      <c r="AH69" s="4"/>
    </row>
    <row r="70" spans="1:34" ht="34.5" customHeight="1">
      <c r="A70" s="569"/>
      <c r="B70" s="571"/>
      <c r="C70" s="571"/>
      <c r="D70" s="536"/>
      <c r="E70" s="537"/>
      <c r="F70" s="538"/>
      <c r="G70" s="536"/>
      <c r="H70" s="537"/>
      <c r="I70" s="538"/>
      <c r="J70" s="536"/>
      <c r="K70" s="537"/>
      <c r="L70" s="538"/>
      <c r="M70" s="536"/>
      <c r="N70" s="537"/>
      <c r="O70" s="538"/>
      <c r="P70" s="536"/>
      <c r="Q70" s="537"/>
      <c r="R70" s="538"/>
      <c r="S70" s="536"/>
      <c r="T70" s="537"/>
      <c r="U70" s="538"/>
      <c r="V70" s="536"/>
      <c r="W70" s="537"/>
      <c r="X70" s="537"/>
      <c r="Y70" s="564"/>
      <c r="Z70" s="554"/>
      <c r="AA70" s="554"/>
      <c r="AB70" s="556"/>
      <c r="AC70" s="558"/>
      <c r="AD70" s="566"/>
      <c r="AE70" s="550"/>
      <c r="AF70" s="558"/>
      <c r="AG70" s="562"/>
      <c r="AH70" s="4"/>
    </row>
    <row r="71" spans="1:38" ht="34.5" customHeight="1">
      <c r="A71" s="522" t="str">
        <f>CONCATENATE(A69,1)</f>
        <v>1</v>
      </c>
      <c r="B71" s="612" t="e">
        <f>VLOOKUP(A71,'チーム表'!C:D,2,FALSE)</f>
        <v>#N/A</v>
      </c>
      <c r="C71" s="612"/>
      <c r="D71" s="526"/>
      <c r="E71" s="527"/>
      <c r="F71" s="545"/>
      <c r="G71" s="89" t="str">
        <f>CONCATENATE($A71,H68)</f>
        <v>12</v>
      </c>
      <c r="H71" s="10" t="e">
        <f>IF(G72="","",IF(G72=I72,"△",IF(G72&gt;I72,"〇","×")))</f>
        <v>#N/A</v>
      </c>
      <c r="I71" s="90" t="str">
        <f>CONCATENATE(H68,$A71)</f>
        <v>21</v>
      </c>
      <c r="J71" s="89" t="str">
        <f>CONCATENATE($A71,K68)</f>
        <v>13</v>
      </c>
      <c r="K71" s="10" t="e">
        <f>IF(J72="","",IF(J72=L72,"△",IF(J72&gt;L72,"〇","×")))</f>
        <v>#N/A</v>
      </c>
      <c r="L71" s="90" t="str">
        <f>CONCATENATE(K68,$A71)</f>
        <v>31</v>
      </c>
      <c r="M71" s="89"/>
      <c r="N71" s="10"/>
      <c r="O71" s="90"/>
      <c r="P71" s="89"/>
      <c r="Q71" s="10"/>
      <c r="R71" s="90"/>
      <c r="S71" s="89"/>
      <c r="T71" s="10"/>
      <c r="U71" s="90"/>
      <c r="V71" s="89"/>
      <c r="W71" s="10"/>
      <c r="X71" s="90"/>
      <c r="Y71" s="530">
        <f>COUNTIF($E71:$K71,"〇")</f>
        <v>0</v>
      </c>
      <c r="Z71" s="520">
        <f>COUNTIF($E71:$K71,"×")</f>
        <v>0</v>
      </c>
      <c r="AA71" s="520">
        <f>COUNTIF($E71:$W71,"△")</f>
        <v>0</v>
      </c>
      <c r="AB71" s="520">
        <f>Y71*2+AA71</f>
        <v>0</v>
      </c>
      <c r="AC71" s="516" t="e">
        <f>IF(G72="","",D72+G72+J72)</f>
        <v>#N/A</v>
      </c>
      <c r="AD71" s="512" t="e">
        <f>IF(AC71="","",AB71*100+AC71)</f>
        <v>#N/A</v>
      </c>
      <c r="AE71" s="514" t="e">
        <f>IF(AC71="","",F72+I72+L72)</f>
        <v>#N/A</v>
      </c>
      <c r="AF71" s="516" t="e">
        <f>IF(AD71="","",RANK(AD71,AD71:AD76,0))</f>
        <v>#N/A</v>
      </c>
      <c r="AG71" s="551"/>
      <c r="AH71" s="117" t="e">
        <f>CONCATENATE(A69,AF71)</f>
        <v>#N/A</v>
      </c>
      <c r="AI71" s="118" t="e">
        <f>B71</f>
        <v>#N/A</v>
      </c>
      <c r="AK71" s="2" t="e">
        <f aca="true" t="shared" si="8" ref="AK71:AK76">CONCATENATE(A$5,AF71)</f>
        <v>#N/A</v>
      </c>
      <c r="AL71" s="2" t="e">
        <f aca="true" t="shared" si="9" ref="AL71:AL76">$B71</f>
        <v>#N/A</v>
      </c>
    </row>
    <row r="72" spans="1:38" ht="34.5" customHeight="1">
      <c r="A72" s="552"/>
      <c r="B72" s="612"/>
      <c r="C72" s="612"/>
      <c r="D72" s="546"/>
      <c r="E72" s="547"/>
      <c r="F72" s="548"/>
      <c r="G72" s="22" t="e">
        <f>VLOOKUP(G71,'対戦表'!$AG:$AH,2,0)</f>
        <v>#N/A</v>
      </c>
      <c r="H72" s="6" t="s">
        <v>0</v>
      </c>
      <c r="I72" s="23" t="e">
        <f>VLOOKUP(I71,'対戦表'!$AG:$AH,2,0)</f>
        <v>#N/A</v>
      </c>
      <c r="J72" s="22" t="e">
        <f>VLOOKUP(J71,'対戦表'!$AG:$AH,2,0)</f>
        <v>#N/A</v>
      </c>
      <c r="K72" s="6" t="s">
        <v>0</v>
      </c>
      <c r="L72" s="23" t="e">
        <f>VLOOKUP(L71,'対戦表'!$AG:$AH,2,0)</f>
        <v>#N/A</v>
      </c>
      <c r="M72" s="5"/>
      <c r="N72" s="6"/>
      <c r="O72" s="7"/>
      <c r="P72" s="5"/>
      <c r="Q72" s="6"/>
      <c r="R72" s="7"/>
      <c r="S72" s="5"/>
      <c r="T72" s="6"/>
      <c r="U72" s="7"/>
      <c r="V72" s="5"/>
      <c r="W72" s="6"/>
      <c r="X72" s="7"/>
      <c r="Y72" s="539"/>
      <c r="Z72" s="540"/>
      <c r="AA72" s="540"/>
      <c r="AB72" s="540"/>
      <c r="AC72" s="516"/>
      <c r="AD72" s="512"/>
      <c r="AE72" s="514"/>
      <c r="AF72" s="516"/>
      <c r="AG72" s="544"/>
      <c r="AH72" s="79"/>
      <c r="AK72" s="2">
        <f t="shared" si="8"/>
      </c>
      <c r="AL72" s="2">
        <f t="shared" si="9"/>
        <v>0</v>
      </c>
    </row>
    <row r="73" spans="1:38" ht="34.5" customHeight="1">
      <c r="A73" s="522" t="str">
        <f>CONCATENATE(A69,2)</f>
        <v>2</v>
      </c>
      <c r="B73" s="612" t="e">
        <f>VLOOKUP(A73,'チーム表'!C:D,2,FALSE)</f>
        <v>#N/A</v>
      </c>
      <c r="C73" s="612"/>
      <c r="D73" s="13"/>
      <c r="E73" s="10" t="e">
        <f>IF(D74="","",IF(D74=F74,"△",IF(D74&gt;F74,"〇","×")))</f>
        <v>#N/A</v>
      </c>
      <c r="F73" s="14"/>
      <c r="G73" s="526"/>
      <c r="H73" s="527"/>
      <c r="I73" s="545"/>
      <c r="J73" s="89" t="str">
        <f>CONCATENATE($A73,K68)</f>
        <v>23</v>
      </c>
      <c r="K73" s="10" t="e">
        <f>IF(J74="","",IF(J74=L74,"△",IF(J74&gt;L74,"〇","×")))</f>
        <v>#N/A</v>
      </c>
      <c r="L73" s="90" t="str">
        <f>CONCATENATE(K68,$A73)</f>
        <v>32</v>
      </c>
      <c r="M73" s="89"/>
      <c r="N73" s="10"/>
      <c r="O73" s="90"/>
      <c r="P73" s="89"/>
      <c r="Q73" s="10"/>
      <c r="R73" s="90"/>
      <c r="S73" s="89"/>
      <c r="T73" s="10"/>
      <c r="U73" s="90"/>
      <c r="V73" s="89"/>
      <c r="W73" s="10"/>
      <c r="X73" s="90"/>
      <c r="Y73" s="530">
        <f>COUNTIF($E73:$K73,"〇")</f>
        <v>0</v>
      </c>
      <c r="Z73" s="520">
        <f>COUNTIF($E73:$K73,"×")</f>
        <v>0</v>
      </c>
      <c r="AA73" s="520">
        <f>COUNTIF($E73:$W73,"△")</f>
        <v>0</v>
      </c>
      <c r="AB73" s="520">
        <f>Y73*2+AA73</f>
        <v>0</v>
      </c>
      <c r="AC73" s="516" t="e">
        <f>IF(D74="","",D74+G74+J74)</f>
        <v>#N/A</v>
      </c>
      <c r="AD73" s="512" t="e">
        <f>IF(AC73="","",AB73*100+AC73)</f>
        <v>#N/A</v>
      </c>
      <c r="AE73" s="514" t="e">
        <f>IF(AC73="","",F74+I74+L74)</f>
        <v>#N/A</v>
      </c>
      <c r="AF73" s="516" t="e">
        <f>IF(AD73="","",RANK(AD73,AD71:AD76,0))</f>
        <v>#N/A</v>
      </c>
      <c r="AG73" s="551"/>
      <c r="AH73" s="117" t="e">
        <f>CONCATENATE(A69,AF73)</f>
        <v>#N/A</v>
      </c>
      <c r="AI73" s="118" t="e">
        <f>B73</f>
        <v>#N/A</v>
      </c>
      <c r="AK73" s="2" t="e">
        <f t="shared" si="8"/>
        <v>#N/A</v>
      </c>
      <c r="AL73" s="2" t="e">
        <f t="shared" si="9"/>
        <v>#N/A</v>
      </c>
    </row>
    <row r="74" spans="1:38" ht="34.5" customHeight="1">
      <c r="A74" s="552"/>
      <c r="B74" s="612"/>
      <c r="C74" s="612"/>
      <c r="D74" s="13" t="e">
        <f>IF(I72="","",I72)</f>
        <v>#N/A</v>
      </c>
      <c r="E74" s="10" t="s">
        <v>1</v>
      </c>
      <c r="F74" s="14" t="e">
        <f>IF(G72="","",G72)</f>
        <v>#N/A</v>
      </c>
      <c r="G74" s="546"/>
      <c r="H74" s="547"/>
      <c r="I74" s="548"/>
      <c r="J74" s="22" t="e">
        <f>VLOOKUP(J73,'対戦表'!$AG:$AH,2,0)</f>
        <v>#N/A</v>
      </c>
      <c r="K74" s="6" t="s">
        <v>0</v>
      </c>
      <c r="L74" s="23" t="e">
        <f>VLOOKUP(L73,'対戦表'!$AG:$AH,2,0)</f>
        <v>#N/A</v>
      </c>
      <c r="M74" s="5"/>
      <c r="N74" s="6"/>
      <c r="O74" s="7"/>
      <c r="P74" s="5"/>
      <c r="Q74" s="6"/>
      <c r="R74" s="7"/>
      <c r="S74" s="5"/>
      <c r="T74" s="6"/>
      <c r="U74" s="7"/>
      <c r="V74" s="5"/>
      <c r="W74" s="6"/>
      <c r="X74" s="7"/>
      <c r="Y74" s="539"/>
      <c r="Z74" s="540"/>
      <c r="AA74" s="540"/>
      <c r="AB74" s="540"/>
      <c r="AC74" s="516"/>
      <c r="AD74" s="512"/>
      <c r="AE74" s="514"/>
      <c r="AF74" s="516"/>
      <c r="AG74" s="544"/>
      <c r="AH74" s="79"/>
      <c r="AK74" s="2">
        <f t="shared" si="8"/>
      </c>
      <c r="AL74" s="2">
        <f t="shared" si="9"/>
        <v>0</v>
      </c>
    </row>
    <row r="75" spans="1:38" ht="34.5" customHeight="1">
      <c r="A75" s="522" t="str">
        <f>CONCATENATE(A69,3)</f>
        <v>3</v>
      </c>
      <c r="B75" s="612" t="e">
        <f>VLOOKUP(A75,'チーム表'!C:D,2,FALSE)</f>
        <v>#N/A</v>
      </c>
      <c r="C75" s="612"/>
      <c r="D75" s="8"/>
      <c r="E75" s="12" t="e">
        <f>IF(D76="","",IF(D76=F76,"△",IF(D76&gt;F76,"〇","×")))</f>
        <v>#N/A</v>
      </c>
      <c r="F75" s="9"/>
      <c r="G75" s="8"/>
      <c r="H75" s="12" t="e">
        <f>IF(G76="","",IF(G76=I76,"△",IF(G76&gt;I76,"〇","×")))</f>
        <v>#N/A</v>
      </c>
      <c r="I75" s="9"/>
      <c r="J75" s="526"/>
      <c r="K75" s="527"/>
      <c r="L75" s="545"/>
      <c r="M75" s="89"/>
      <c r="N75" s="10"/>
      <c r="O75" s="90"/>
      <c r="P75" s="89"/>
      <c r="Q75" s="10"/>
      <c r="R75" s="90"/>
      <c r="S75" s="89"/>
      <c r="T75" s="10"/>
      <c r="U75" s="90"/>
      <c r="V75" s="89"/>
      <c r="W75" s="10"/>
      <c r="X75" s="90"/>
      <c r="Y75" s="530">
        <f>COUNTIF($E75:$K75,"〇")</f>
        <v>0</v>
      </c>
      <c r="Z75" s="520">
        <f>COUNTIF($E75:$K75,"×")</f>
        <v>0</v>
      </c>
      <c r="AA75" s="520">
        <f>COUNTIF($E75:$W75,"△")</f>
        <v>0</v>
      </c>
      <c r="AB75" s="520">
        <f>Y75*2+AA75</f>
        <v>0</v>
      </c>
      <c r="AC75" s="516" t="e">
        <f>IF(G76="","",D76+G76+J76)</f>
        <v>#N/A</v>
      </c>
      <c r="AD75" s="512" t="e">
        <f>IF(AC75="","",AB75*100+AC75)</f>
        <v>#N/A</v>
      </c>
      <c r="AE75" s="514" t="e">
        <f>IF(AC75="","",F76+I76+L76)</f>
        <v>#N/A</v>
      </c>
      <c r="AF75" s="516" t="e">
        <f>IF(AD75="","",RANK(AD75,AD71:AD76,0))</f>
        <v>#N/A</v>
      </c>
      <c r="AG75" s="544"/>
      <c r="AH75" s="117" t="e">
        <f>CONCATENATE(A69,AF75)</f>
        <v>#N/A</v>
      </c>
      <c r="AI75" s="118" t="e">
        <f>B75</f>
        <v>#N/A</v>
      </c>
      <c r="AK75" s="2" t="e">
        <f t="shared" si="8"/>
        <v>#N/A</v>
      </c>
      <c r="AL75" s="2" t="e">
        <f t="shared" si="9"/>
        <v>#N/A</v>
      </c>
    </row>
    <row r="76" spans="1:38" ht="34.5" customHeight="1" thickBot="1">
      <c r="A76" s="523"/>
      <c r="B76" s="613"/>
      <c r="C76" s="613"/>
      <c r="D76" s="15" t="e">
        <f>IF(L72="","",L72)</f>
        <v>#N/A</v>
      </c>
      <c r="E76" s="16" t="s">
        <v>1</v>
      </c>
      <c r="F76" s="17" t="e">
        <f>IF(J72="","",J72)</f>
        <v>#N/A</v>
      </c>
      <c r="G76" s="15" t="e">
        <f>IF(L74="","",L74)</f>
        <v>#N/A</v>
      </c>
      <c r="H76" s="16" t="s">
        <v>1</v>
      </c>
      <c r="I76" s="17" t="e">
        <f>IF(J74="","",J74)</f>
        <v>#N/A</v>
      </c>
      <c r="J76" s="528"/>
      <c r="K76" s="529"/>
      <c r="L76" s="560"/>
      <c r="M76" s="15"/>
      <c r="N76" s="16"/>
      <c r="O76" s="17"/>
      <c r="P76" s="15"/>
      <c r="Q76" s="16"/>
      <c r="R76" s="17"/>
      <c r="S76" s="15"/>
      <c r="T76" s="16"/>
      <c r="U76" s="17"/>
      <c r="V76" s="15"/>
      <c r="W76" s="16"/>
      <c r="X76" s="17"/>
      <c r="Y76" s="531"/>
      <c r="Z76" s="521"/>
      <c r="AA76" s="521"/>
      <c r="AB76" s="521"/>
      <c r="AC76" s="517"/>
      <c r="AD76" s="513"/>
      <c r="AE76" s="515"/>
      <c r="AF76" s="517"/>
      <c r="AG76" s="559"/>
      <c r="AH76" s="79"/>
      <c r="AK76" s="2">
        <f t="shared" si="8"/>
      </c>
      <c r="AL76" s="2">
        <f t="shared" si="9"/>
        <v>0</v>
      </c>
    </row>
  </sheetData>
  <sheetProtection/>
  <mergeCells count="390">
    <mergeCell ref="A5:A6"/>
    <mergeCell ref="B5:C6"/>
    <mergeCell ref="D5:F6"/>
    <mergeCell ref="G5:I6"/>
    <mergeCell ref="AD5:AD6"/>
    <mergeCell ref="V5:X6"/>
    <mergeCell ref="J5:L6"/>
    <mergeCell ref="M5:O6"/>
    <mergeCell ref="P5:R6"/>
    <mergeCell ref="S5:U6"/>
    <mergeCell ref="AB7:AB8"/>
    <mergeCell ref="AC7:AC8"/>
    <mergeCell ref="AD7:AD8"/>
    <mergeCell ref="AE5:AE6"/>
    <mergeCell ref="AF5:AF6"/>
    <mergeCell ref="Y5:Y6"/>
    <mergeCell ref="Z5:Z6"/>
    <mergeCell ref="AA5:AA6"/>
    <mergeCell ref="AB5:AB6"/>
    <mergeCell ref="AC5:AC6"/>
    <mergeCell ref="AG5:AG6"/>
    <mergeCell ref="A7:A8"/>
    <mergeCell ref="B7:C8"/>
    <mergeCell ref="D7:F8"/>
    <mergeCell ref="Y7:Y8"/>
    <mergeCell ref="Z7:Z8"/>
    <mergeCell ref="AG7:AG8"/>
    <mergeCell ref="AE7:AE8"/>
    <mergeCell ref="AF7:AF8"/>
    <mergeCell ref="AA7:AA8"/>
    <mergeCell ref="A9:A10"/>
    <mergeCell ref="B9:C10"/>
    <mergeCell ref="G9:I10"/>
    <mergeCell ref="Y9:Y10"/>
    <mergeCell ref="AE9:AE10"/>
    <mergeCell ref="AF9:AF10"/>
    <mergeCell ref="AA9:AA10"/>
    <mergeCell ref="AB9:AB10"/>
    <mergeCell ref="AC9:AC10"/>
    <mergeCell ref="AD9:AD10"/>
    <mergeCell ref="AG11:AG12"/>
    <mergeCell ref="AE11:AE12"/>
    <mergeCell ref="AF11:AF12"/>
    <mergeCell ref="Z9:Z10"/>
    <mergeCell ref="AA11:AA12"/>
    <mergeCell ref="AB11:AB12"/>
    <mergeCell ref="AC11:AC12"/>
    <mergeCell ref="AD11:AD12"/>
    <mergeCell ref="AE13:AE14"/>
    <mergeCell ref="AF13:AF14"/>
    <mergeCell ref="AE15:AE16"/>
    <mergeCell ref="AF15:AF16"/>
    <mergeCell ref="AG9:AG10"/>
    <mergeCell ref="A11:A12"/>
    <mergeCell ref="B11:C12"/>
    <mergeCell ref="J11:L12"/>
    <mergeCell ref="Y11:Y12"/>
    <mergeCell ref="Z11:Z12"/>
    <mergeCell ref="AD13:AD14"/>
    <mergeCell ref="AC15:AC16"/>
    <mergeCell ref="AD15:AD16"/>
    <mergeCell ref="A13:A14"/>
    <mergeCell ref="B13:C14"/>
    <mergeCell ref="M13:O14"/>
    <mergeCell ref="Y13:Y14"/>
    <mergeCell ref="Z13:Z14"/>
    <mergeCell ref="AA13:AA14"/>
    <mergeCell ref="AB13:AB14"/>
    <mergeCell ref="AG13:AG14"/>
    <mergeCell ref="A15:A16"/>
    <mergeCell ref="B15:C16"/>
    <mergeCell ref="P15:R16"/>
    <mergeCell ref="Y15:Y16"/>
    <mergeCell ref="Z15:Z16"/>
    <mergeCell ref="AG15:AG16"/>
    <mergeCell ref="AA15:AA16"/>
    <mergeCell ref="AB15:AB16"/>
    <mergeCell ref="AC13:AC14"/>
    <mergeCell ref="AG17:AG18"/>
    <mergeCell ref="AF17:AF18"/>
    <mergeCell ref="AB17:AB18"/>
    <mergeCell ref="AE17:AE18"/>
    <mergeCell ref="AC17:AC18"/>
    <mergeCell ref="AD17:AD18"/>
    <mergeCell ref="A19:A20"/>
    <mergeCell ref="B19:C20"/>
    <mergeCell ref="V19:X20"/>
    <mergeCell ref="Y19:Y20"/>
    <mergeCell ref="Z17:Z18"/>
    <mergeCell ref="AA17:AA18"/>
    <mergeCell ref="A17:A18"/>
    <mergeCell ref="B17:C18"/>
    <mergeCell ref="S17:U18"/>
    <mergeCell ref="Y17:Y18"/>
    <mergeCell ref="AF19:AF20"/>
    <mergeCell ref="AG19:AG20"/>
    <mergeCell ref="AC19:AC20"/>
    <mergeCell ref="AD19:AD20"/>
    <mergeCell ref="Z19:Z20"/>
    <mergeCell ref="AA19:AA20"/>
    <mergeCell ref="AB19:AB20"/>
    <mergeCell ref="AE19:AE20"/>
    <mergeCell ref="AF26:AF27"/>
    <mergeCell ref="AG28:AG29"/>
    <mergeCell ref="AC24:AC25"/>
    <mergeCell ref="AD24:AD25"/>
    <mergeCell ref="AE30:AE31"/>
    <mergeCell ref="AF30:AF31"/>
    <mergeCell ref="AD26:AD27"/>
    <mergeCell ref="AD30:AD31"/>
    <mergeCell ref="AD28:AD29"/>
    <mergeCell ref="AE26:AE27"/>
    <mergeCell ref="AA47:AA48"/>
    <mergeCell ref="AB47:AB48"/>
    <mergeCell ref="AE32:AE33"/>
    <mergeCell ref="AF32:AF33"/>
    <mergeCell ref="AG24:AG25"/>
    <mergeCell ref="AE24:AE25"/>
    <mergeCell ref="AF24:AF25"/>
    <mergeCell ref="AE28:AE29"/>
    <mergeCell ref="AF28:AF29"/>
    <mergeCell ref="AG26:AG27"/>
    <mergeCell ref="A49:A50"/>
    <mergeCell ref="B49:C50"/>
    <mergeCell ref="Y49:Y50"/>
    <mergeCell ref="Z49:Z50"/>
    <mergeCell ref="AA49:AA50"/>
    <mergeCell ref="AB49:AB50"/>
    <mergeCell ref="AG49:AG50"/>
    <mergeCell ref="AG56:AG57"/>
    <mergeCell ref="A47:A48"/>
    <mergeCell ref="B47:C48"/>
    <mergeCell ref="J47:L48"/>
    <mergeCell ref="AG47:AG48"/>
    <mergeCell ref="AF47:AF48"/>
    <mergeCell ref="Y47:Y48"/>
    <mergeCell ref="Z47:Z48"/>
    <mergeCell ref="AD47:AD48"/>
    <mergeCell ref="AG51:AG52"/>
    <mergeCell ref="AC51:AC52"/>
    <mergeCell ref="AD51:AD52"/>
    <mergeCell ref="AE51:AE52"/>
    <mergeCell ref="AF51:AF52"/>
    <mergeCell ref="A51:A52"/>
    <mergeCell ref="B51:C52"/>
    <mergeCell ref="Y51:Y52"/>
    <mergeCell ref="Z51:Z52"/>
    <mergeCell ref="P51:R52"/>
    <mergeCell ref="AA51:AA52"/>
    <mergeCell ref="AB51:AB52"/>
    <mergeCell ref="AE69:AE70"/>
    <mergeCell ref="AF69:AF70"/>
    <mergeCell ref="AD60:AD61"/>
    <mergeCell ref="AD58:AD59"/>
    <mergeCell ref="AE58:AE59"/>
    <mergeCell ref="AF58:AF59"/>
    <mergeCell ref="AE60:AE61"/>
    <mergeCell ref="AF60:AF61"/>
    <mergeCell ref="AG69:AG70"/>
    <mergeCell ref="AG58:AG59"/>
    <mergeCell ref="A60:A61"/>
    <mergeCell ref="B60:C61"/>
    <mergeCell ref="G60:I61"/>
    <mergeCell ref="Y60:Y61"/>
    <mergeCell ref="Z60:Z61"/>
    <mergeCell ref="A69:A70"/>
    <mergeCell ref="B69:C70"/>
    <mergeCell ref="D69:F70"/>
    <mergeCell ref="A71:A72"/>
    <mergeCell ref="B71:C72"/>
    <mergeCell ref="Y71:Y72"/>
    <mergeCell ref="Z71:Z72"/>
    <mergeCell ref="A62:A63"/>
    <mergeCell ref="AC58:AC59"/>
    <mergeCell ref="Y69:Y70"/>
    <mergeCell ref="G69:I70"/>
    <mergeCell ref="J69:L70"/>
    <mergeCell ref="M69:O70"/>
    <mergeCell ref="AG71:AG72"/>
    <mergeCell ref="A73:A74"/>
    <mergeCell ref="B73:C74"/>
    <mergeCell ref="Y73:Y74"/>
    <mergeCell ref="Z73:Z74"/>
    <mergeCell ref="G73:I74"/>
    <mergeCell ref="D71:F72"/>
    <mergeCell ref="AC73:AC74"/>
    <mergeCell ref="AD73:AD74"/>
    <mergeCell ref="AE73:AE74"/>
    <mergeCell ref="J75:L76"/>
    <mergeCell ref="AD75:AD76"/>
    <mergeCell ref="A75:A76"/>
    <mergeCell ref="B75:C76"/>
    <mergeCell ref="Y75:Y76"/>
    <mergeCell ref="Z75:Z76"/>
    <mergeCell ref="S24:U25"/>
    <mergeCell ref="V24:X25"/>
    <mergeCell ref="AG75:AG76"/>
    <mergeCell ref="AG73:AG74"/>
    <mergeCell ref="AC75:AC76"/>
    <mergeCell ref="AF73:AF74"/>
    <mergeCell ref="AF75:AF76"/>
    <mergeCell ref="AE75:AE76"/>
    <mergeCell ref="AA75:AA76"/>
    <mergeCell ref="AB75:AB76"/>
    <mergeCell ref="B24:C25"/>
    <mergeCell ref="D24:F25"/>
    <mergeCell ref="M24:O25"/>
    <mergeCell ref="G24:I25"/>
    <mergeCell ref="J24:L25"/>
    <mergeCell ref="P24:R25"/>
    <mergeCell ref="G28:I29"/>
    <mergeCell ref="Y28:Y29"/>
    <mergeCell ref="Y24:Y25"/>
    <mergeCell ref="Z24:Z25"/>
    <mergeCell ref="A26:A27"/>
    <mergeCell ref="B26:C27"/>
    <mergeCell ref="D26:F27"/>
    <mergeCell ref="Y26:Y27"/>
    <mergeCell ref="Z26:Z27"/>
    <mergeCell ref="A24:A25"/>
    <mergeCell ref="AB28:AB29"/>
    <mergeCell ref="AC28:AC29"/>
    <mergeCell ref="Z28:Z29"/>
    <mergeCell ref="AB24:AB25"/>
    <mergeCell ref="AB26:AB27"/>
    <mergeCell ref="AA26:AA27"/>
    <mergeCell ref="AC26:AC27"/>
    <mergeCell ref="AA24:AA25"/>
    <mergeCell ref="A30:A31"/>
    <mergeCell ref="B30:C31"/>
    <mergeCell ref="J30:L31"/>
    <mergeCell ref="Y30:Y31"/>
    <mergeCell ref="Z30:Z31"/>
    <mergeCell ref="AA30:AA31"/>
    <mergeCell ref="AA28:AA29"/>
    <mergeCell ref="A28:A29"/>
    <mergeCell ref="B28:C29"/>
    <mergeCell ref="AB30:AB31"/>
    <mergeCell ref="AC30:AC31"/>
    <mergeCell ref="AG30:AG31"/>
    <mergeCell ref="A32:A33"/>
    <mergeCell ref="B32:C33"/>
    <mergeCell ref="M32:O33"/>
    <mergeCell ref="Y32:Y33"/>
    <mergeCell ref="Z32:Z33"/>
    <mergeCell ref="AA32:AA33"/>
    <mergeCell ref="AB32:AB33"/>
    <mergeCell ref="AC32:AC33"/>
    <mergeCell ref="AD32:AD33"/>
    <mergeCell ref="AG32:AG33"/>
    <mergeCell ref="A34:A35"/>
    <mergeCell ref="B34:C35"/>
    <mergeCell ref="P34:R35"/>
    <mergeCell ref="Y34:Y35"/>
    <mergeCell ref="Z34:Z35"/>
    <mergeCell ref="AC34:AC35"/>
    <mergeCell ref="AD34:AD35"/>
    <mergeCell ref="AF34:AF35"/>
    <mergeCell ref="AE34:AE35"/>
    <mergeCell ref="AG34:AG35"/>
    <mergeCell ref="A36:A37"/>
    <mergeCell ref="B36:C37"/>
    <mergeCell ref="S36:U37"/>
    <mergeCell ref="Y36:Y37"/>
    <mergeCell ref="Z36:Z37"/>
    <mergeCell ref="AB36:AB37"/>
    <mergeCell ref="AC36:AC37"/>
    <mergeCell ref="AA34:AA35"/>
    <mergeCell ref="AB34:AB35"/>
    <mergeCell ref="AG41:AG42"/>
    <mergeCell ref="M41:O42"/>
    <mergeCell ref="P41:R42"/>
    <mergeCell ref="S41:U42"/>
    <mergeCell ref="V41:X42"/>
    <mergeCell ref="Y41:Y42"/>
    <mergeCell ref="Z41:Z42"/>
    <mergeCell ref="AA41:AA42"/>
    <mergeCell ref="AD36:AD37"/>
    <mergeCell ref="AE36:AE37"/>
    <mergeCell ref="AB41:AB42"/>
    <mergeCell ref="J41:L42"/>
    <mergeCell ref="AA36:AA37"/>
    <mergeCell ref="A41:A42"/>
    <mergeCell ref="B41:C42"/>
    <mergeCell ref="D41:F42"/>
    <mergeCell ref="G41:I42"/>
    <mergeCell ref="AF43:AF44"/>
    <mergeCell ref="AC41:AC42"/>
    <mergeCell ref="A45:A46"/>
    <mergeCell ref="B45:C46"/>
    <mergeCell ref="G45:I46"/>
    <mergeCell ref="Y45:Y46"/>
    <mergeCell ref="AD41:AD42"/>
    <mergeCell ref="AF41:AF42"/>
    <mergeCell ref="AB43:AB44"/>
    <mergeCell ref="Z43:Z44"/>
    <mergeCell ref="AA43:AA44"/>
    <mergeCell ref="AG36:AG37"/>
    <mergeCell ref="AE41:AE42"/>
    <mergeCell ref="AF36:AF37"/>
    <mergeCell ref="A43:A44"/>
    <mergeCell ref="B43:C44"/>
    <mergeCell ref="D43:F44"/>
    <mergeCell ref="Y43:Y44"/>
    <mergeCell ref="AE43:AE44"/>
    <mergeCell ref="Z45:Z46"/>
    <mergeCell ref="AA45:AA46"/>
    <mergeCell ref="AG45:AG46"/>
    <mergeCell ref="M49:O50"/>
    <mergeCell ref="AG43:AG44"/>
    <mergeCell ref="AB45:AB46"/>
    <mergeCell ref="AC45:AC46"/>
    <mergeCell ref="AD45:AD46"/>
    <mergeCell ref="AC43:AC44"/>
    <mergeCell ref="AD43:AD44"/>
    <mergeCell ref="AC49:AC50"/>
    <mergeCell ref="AD49:AD50"/>
    <mergeCell ref="AE49:AE50"/>
    <mergeCell ref="AF49:AF50"/>
    <mergeCell ref="AE45:AE46"/>
    <mergeCell ref="AF45:AF46"/>
    <mergeCell ref="AE47:AE48"/>
    <mergeCell ref="AC47:AC48"/>
    <mergeCell ref="A56:A57"/>
    <mergeCell ref="B56:C57"/>
    <mergeCell ref="D56:F57"/>
    <mergeCell ref="G56:I57"/>
    <mergeCell ref="AE56:AE57"/>
    <mergeCell ref="AF56:AF57"/>
    <mergeCell ref="AC56:AC57"/>
    <mergeCell ref="AD56:AD57"/>
    <mergeCell ref="S56:U57"/>
    <mergeCell ref="V56:X57"/>
    <mergeCell ref="Y56:Y57"/>
    <mergeCell ref="Z56:Z57"/>
    <mergeCell ref="AA56:AA57"/>
    <mergeCell ref="AB58:AB59"/>
    <mergeCell ref="B62:C63"/>
    <mergeCell ref="J62:L63"/>
    <mergeCell ref="Y62:Y63"/>
    <mergeCell ref="AA62:AA63"/>
    <mergeCell ref="AB56:AB57"/>
    <mergeCell ref="J56:L57"/>
    <mergeCell ref="M56:O57"/>
    <mergeCell ref="P56:R57"/>
    <mergeCell ref="A58:A59"/>
    <mergeCell ref="B58:C59"/>
    <mergeCell ref="D58:F59"/>
    <mergeCell ref="Y58:Y59"/>
    <mergeCell ref="Z58:Z59"/>
    <mergeCell ref="AA58:AA59"/>
    <mergeCell ref="AG60:AG61"/>
    <mergeCell ref="Z62:Z63"/>
    <mergeCell ref="AE62:AE63"/>
    <mergeCell ref="AA60:AA61"/>
    <mergeCell ref="AB60:AB61"/>
    <mergeCell ref="AC60:AC61"/>
    <mergeCell ref="AB62:AB63"/>
    <mergeCell ref="AF62:AF63"/>
    <mergeCell ref="AD62:AD63"/>
    <mergeCell ref="Z64:Z65"/>
    <mergeCell ref="AA64:AA65"/>
    <mergeCell ref="S69:U70"/>
    <mergeCell ref="V69:X70"/>
    <mergeCell ref="AA69:AA70"/>
    <mergeCell ref="A64:A65"/>
    <mergeCell ref="B64:C65"/>
    <mergeCell ref="M64:O65"/>
    <mergeCell ref="Y64:Y65"/>
    <mergeCell ref="P69:R70"/>
    <mergeCell ref="AA73:AA74"/>
    <mergeCell ref="AB73:AB74"/>
    <mergeCell ref="AB64:AB65"/>
    <mergeCell ref="AG62:AG63"/>
    <mergeCell ref="AF64:AF65"/>
    <mergeCell ref="AC64:AC65"/>
    <mergeCell ref="AC62:AC63"/>
    <mergeCell ref="AG64:AG65"/>
    <mergeCell ref="AD64:AD65"/>
    <mergeCell ref="AE64:AE65"/>
    <mergeCell ref="AB69:AB70"/>
    <mergeCell ref="Z69:Z70"/>
    <mergeCell ref="AE71:AE72"/>
    <mergeCell ref="AF71:AF72"/>
    <mergeCell ref="AA71:AA72"/>
    <mergeCell ref="AB71:AB72"/>
    <mergeCell ref="AC71:AC72"/>
    <mergeCell ref="AD71:AD72"/>
    <mergeCell ref="AC69:AC70"/>
    <mergeCell ref="AD69:AD70"/>
  </mergeCells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1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1" customWidth="1"/>
    <col min="11" max="11" width="25.625" style="25" customWidth="1"/>
    <col min="12" max="12" width="5.375" style="2" customWidth="1"/>
    <col min="13" max="13" width="4.625" style="24" hidden="1" customWidth="1"/>
    <col min="14" max="14" width="4.50390625" style="24" hidden="1" customWidth="1"/>
    <col min="15" max="15" width="5.625" style="101" hidden="1" customWidth="1"/>
    <col min="16" max="16" width="30.625" style="25" hidden="1" customWidth="1"/>
    <col min="17" max="18" width="4.625" style="24" hidden="1" customWidth="1"/>
    <col min="19" max="19" width="3.50390625" style="24" hidden="1" customWidth="1"/>
    <col min="20" max="20" width="5.625" style="101" hidden="1" customWidth="1"/>
    <col min="21" max="21" width="30.625" style="25" hidden="1" customWidth="1"/>
    <col min="22" max="22" width="0.875" style="25" hidden="1" customWidth="1"/>
    <col min="23" max="24" width="3.50390625" style="42" hidden="1" customWidth="1"/>
    <col min="25" max="25" width="3.625" style="273" hidden="1" customWidth="1"/>
    <col min="26" max="26" width="20.125" style="35" hidden="1" customWidth="1"/>
    <col min="27" max="27" width="3.25390625" style="42" hidden="1" customWidth="1"/>
    <col min="28" max="29" width="3.75390625" style="42" hidden="1" customWidth="1"/>
    <col min="30" max="30" width="3.625" style="273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5" hidden="1" customWidth="1"/>
    <col min="35" max="16384" width="9.00390625" style="40" customWidth="1"/>
  </cols>
  <sheetData>
    <row r="1" spans="1:31" ht="24.75" customHeight="1">
      <c r="A1" s="292"/>
      <c r="B1" s="265"/>
      <c r="C1" s="265"/>
      <c r="D1" s="265"/>
      <c r="E1" s="265"/>
      <c r="F1" s="292" t="str">
        <f>'チーム表'!$B$1</f>
        <v>第14回　加賀地域少年少女ドッジボール大会</v>
      </c>
      <c r="G1" s="265"/>
      <c r="H1" s="265"/>
      <c r="I1" s="265"/>
      <c r="J1" s="265"/>
      <c r="K1" s="265"/>
      <c r="L1" s="265"/>
      <c r="M1" s="272"/>
      <c r="N1" s="272"/>
      <c r="O1" s="272"/>
      <c r="P1" s="272"/>
      <c r="Q1" s="272"/>
      <c r="R1" s="272"/>
      <c r="S1" s="272"/>
      <c r="T1" s="272"/>
      <c r="U1" s="272"/>
      <c r="V1" s="119"/>
      <c r="W1" s="119"/>
      <c r="X1" s="119"/>
      <c r="Y1" s="120"/>
      <c r="Z1" s="119"/>
      <c r="AA1" s="119"/>
      <c r="AB1" s="119"/>
      <c r="AC1" s="119"/>
      <c r="AD1" s="120"/>
      <c r="AE1" s="119"/>
    </row>
    <row r="2" spans="1:20" ht="7.5" customHeight="1">
      <c r="A2" s="25"/>
      <c r="E2" s="96"/>
      <c r="G2" s="21"/>
      <c r="J2" s="96"/>
      <c r="O2" s="96"/>
      <c r="T2" s="96"/>
    </row>
    <row r="3" spans="1:31" ht="19.5" customHeight="1">
      <c r="A3" s="293" t="s">
        <v>15</v>
      </c>
      <c r="B3" s="263"/>
      <c r="C3" s="263"/>
      <c r="D3" s="263"/>
      <c r="E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spans="2:22" ht="9.75" customHeight="1" thickBot="1">
      <c r="B4" s="29"/>
      <c r="C4" s="29"/>
      <c r="D4" s="29"/>
      <c r="E4" s="97"/>
      <c r="F4" s="27"/>
      <c r="G4" s="43"/>
      <c r="H4" s="44"/>
      <c r="I4" s="44"/>
      <c r="J4" s="106"/>
      <c r="L4" s="45"/>
      <c r="M4" s="42"/>
      <c r="N4" s="42"/>
      <c r="O4" s="107"/>
      <c r="P4" s="26"/>
      <c r="Q4" s="41"/>
      <c r="R4" s="42"/>
      <c r="S4" s="42"/>
      <c r="T4" s="107"/>
      <c r="U4" s="26"/>
      <c r="V4" s="26"/>
    </row>
    <row r="5" spans="1:34" s="260" customFormat="1" ht="24.75" customHeight="1" thickBot="1">
      <c r="A5" s="245"/>
      <c r="B5" s="246" t="s">
        <v>4</v>
      </c>
      <c r="C5" s="247"/>
      <c r="D5" s="248"/>
      <c r="E5" s="249" t="s">
        <v>31</v>
      </c>
      <c r="F5" s="250" t="s">
        <v>24</v>
      </c>
      <c r="G5" s="251"/>
      <c r="H5" s="252"/>
      <c r="I5" s="248"/>
      <c r="J5" s="253" t="s">
        <v>31</v>
      </c>
      <c r="K5" s="291" t="s">
        <v>24</v>
      </c>
      <c r="L5" s="287"/>
      <c r="M5" s="274"/>
      <c r="N5" s="275"/>
      <c r="O5" s="276"/>
      <c r="P5" s="276"/>
      <c r="Q5" s="275"/>
      <c r="R5" s="275"/>
      <c r="S5" s="275"/>
      <c r="T5" s="276"/>
      <c r="U5" s="276"/>
      <c r="V5" s="276"/>
      <c r="W5" s="275"/>
      <c r="X5" s="275"/>
      <c r="Y5" s="276"/>
      <c r="Z5" s="276"/>
      <c r="AA5" s="275"/>
      <c r="AB5" s="275"/>
      <c r="AC5" s="275"/>
      <c r="AD5" s="275"/>
      <c r="AE5" s="276"/>
      <c r="AH5" s="261"/>
    </row>
    <row r="6" spans="1:34" ht="24.75" customHeight="1">
      <c r="A6" s="237">
        <v>1</v>
      </c>
      <c r="B6" s="227"/>
      <c r="C6" s="225" t="str">
        <f>'組合表'!AG4</f>
        <v>A1</v>
      </c>
      <c r="D6" s="32" t="str">
        <f>CONCATENATE(C6,H6)</f>
        <v>A1A2</v>
      </c>
      <c r="E6" s="98"/>
      <c r="F6" s="358" t="str">
        <f>VLOOKUP(C6,'チーム表'!C:D,2,FALSE)</f>
        <v>鳳至ドッジボールクラブ</v>
      </c>
      <c r="G6" s="229" t="s">
        <v>12</v>
      </c>
      <c r="H6" s="229" t="str">
        <f>'組合表'!AH4</f>
        <v>A2</v>
      </c>
      <c r="I6" s="50" t="str">
        <f>CONCATENATE(H6,C6)</f>
        <v>A2A1</v>
      </c>
      <c r="J6" s="111"/>
      <c r="K6" s="354" t="str">
        <f>VLOOKUP(H6,'チーム表'!C:D,2,FALSE)</f>
        <v>針原パイレーツ</v>
      </c>
      <c r="L6" s="288"/>
      <c r="M6" s="72"/>
      <c r="N6" s="29"/>
      <c r="O6" s="277"/>
      <c r="P6" s="278"/>
      <c r="Q6" s="279"/>
      <c r="R6" s="72"/>
      <c r="S6" s="42"/>
      <c r="T6" s="277"/>
      <c r="U6" s="278"/>
      <c r="V6" s="35"/>
      <c r="X6" s="29"/>
      <c r="Z6" s="280"/>
      <c r="AE6" s="280"/>
      <c r="AG6" s="307" t="str">
        <f aca="true" t="shared" si="0" ref="AG6:AG45">D6</f>
        <v>A1A2</v>
      </c>
      <c r="AH6" s="307">
        <f>IF(E6="","",E6)</f>
      </c>
    </row>
    <row r="7" spans="1:34" ht="24.75" customHeight="1">
      <c r="A7" s="238">
        <v>2</v>
      </c>
      <c r="B7" s="228"/>
      <c r="C7" s="225" t="str">
        <f>'組合表'!AG5</f>
        <v>E1</v>
      </c>
      <c r="D7" s="30" t="str">
        <f aca="true" t="shared" si="1" ref="D7:D45">CONCATENATE(C7,H7)</f>
        <v>E1E2</v>
      </c>
      <c r="E7" s="99"/>
      <c r="F7" s="356" t="str">
        <f>VLOOKUP(C7,'チーム表'!C:D,2,FALSE)</f>
        <v>鳳至ドッジボールクラブＪｒ</v>
      </c>
      <c r="G7" s="230" t="s">
        <v>12</v>
      </c>
      <c r="H7" s="230" t="str">
        <f>'組合表'!AH5</f>
        <v>E2</v>
      </c>
      <c r="I7" s="46" t="str">
        <f aca="true" t="shared" si="2" ref="I7:I45">CONCATENATE(H7,C7)</f>
        <v>E2E1</v>
      </c>
      <c r="J7" s="112"/>
      <c r="K7" s="360" t="str">
        <f>VLOOKUP(H7,'チーム表'!C:D,2,FALSE)</f>
        <v>山中STARS</v>
      </c>
      <c r="L7" s="288"/>
      <c r="M7" s="72"/>
      <c r="N7" s="29"/>
      <c r="O7" s="277"/>
      <c r="P7" s="278"/>
      <c r="Q7" s="279"/>
      <c r="R7" s="72"/>
      <c r="S7" s="42"/>
      <c r="T7" s="277"/>
      <c r="U7" s="278"/>
      <c r="V7" s="35"/>
      <c r="X7" s="29"/>
      <c r="Z7" s="280"/>
      <c r="AE7" s="280"/>
      <c r="AG7" s="307" t="str">
        <f t="shared" si="0"/>
        <v>E1E2</v>
      </c>
      <c r="AH7" s="307">
        <f aca="true" t="shared" si="3" ref="AH7:AH45">IF(E7="","",E7)</f>
      </c>
    </row>
    <row r="8" spans="1:34" ht="24.75" customHeight="1">
      <c r="A8" s="238">
        <v>3</v>
      </c>
      <c r="B8" s="228"/>
      <c r="C8" s="225" t="str">
        <f>'組合表'!AG6</f>
        <v>G1</v>
      </c>
      <c r="D8" s="30" t="str">
        <f t="shared" si="1"/>
        <v>G1G2</v>
      </c>
      <c r="E8" s="99"/>
      <c r="F8" s="356" t="str">
        <f>VLOOKUP(C8,'チーム表'!C:D,2,FALSE)</f>
        <v>ドッジの王子様</v>
      </c>
      <c r="G8" s="230" t="s">
        <v>12</v>
      </c>
      <c r="H8" s="230" t="str">
        <f>'組合表'!AH6</f>
        <v>G2</v>
      </c>
      <c r="I8" s="46" t="str">
        <f t="shared" si="2"/>
        <v>G2G1</v>
      </c>
      <c r="J8" s="112"/>
      <c r="K8" s="360" t="str">
        <f>VLOOKUP(H8,'チーム表'!C:D,2,FALSE)</f>
        <v>山中SPARS　Ｊｒ</v>
      </c>
      <c r="L8" s="288"/>
      <c r="M8" s="72"/>
      <c r="N8" s="29"/>
      <c r="O8" s="277"/>
      <c r="P8" s="278"/>
      <c r="Q8" s="279"/>
      <c r="R8" s="72"/>
      <c r="S8" s="42"/>
      <c r="T8" s="277"/>
      <c r="U8" s="278"/>
      <c r="V8" s="35"/>
      <c r="X8" s="29"/>
      <c r="Z8" s="280"/>
      <c r="AE8" s="280"/>
      <c r="AG8" s="307" t="str">
        <f t="shared" si="0"/>
        <v>G1G2</v>
      </c>
      <c r="AH8" s="307">
        <f t="shared" si="3"/>
      </c>
    </row>
    <row r="9" spans="1:34" ht="24.75" customHeight="1">
      <c r="A9" s="238">
        <v>4</v>
      </c>
      <c r="B9" s="228"/>
      <c r="C9" s="225" t="str">
        <f>'組合表'!AG7</f>
        <v>C3</v>
      </c>
      <c r="D9" s="30" t="str">
        <f t="shared" si="1"/>
        <v>C3C4</v>
      </c>
      <c r="E9" s="99"/>
      <c r="F9" s="356" t="str">
        <f>VLOOKUP(C9,'チーム表'!C:D,2,FALSE)</f>
        <v>山中SPARS</v>
      </c>
      <c r="G9" s="230" t="s">
        <v>12</v>
      </c>
      <c r="H9" s="230" t="str">
        <f>'組合表'!AH7</f>
        <v>C4</v>
      </c>
      <c r="I9" s="46" t="str">
        <f t="shared" si="2"/>
        <v>C4C3</v>
      </c>
      <c r="J9" s="112"/>
      <c r="K9" s="360" t="str">
        <f>VLOOKUP(H9,'チーム表'!C:D,2,FALSE)</f>
        <v>あさひスーパーファイターズ</v>
      </c>
      <c r="L9" s="288"/>
      <c r="M9" s="72"/>
      <c r="N9" s="29"/>
      <c r="O9" s="277"/>
      <c r="P9" s="278"/>
      <c r="Q9" s="279"/>
      <c r="R9" s="72"/>
      <c r="S9" s="42"/>
      <c r="T9" s="277"/>
      <c r="U9" s="278"/>
      <c r="V9" s="35"/>
      <c r="X9" s="29"/>
      <c r="Z9" s="280"/>
      <c r="AE9" s="280"/>
      <c r="AG9" s="307" t="str">
        <f t="shared" si="0"/>
        <v>C3C4</v>
      </c>
      <c r="AH9" s="307">
        <f t="shared" si="3"/>
      </c>
    </row>
    <row r="10" spans="1:34" ht="24.75" customHeight="1">
      <c r="A10" s="238">
        <v>5</v>
      </c>
      <c r="B10" s="228"/>
      <c r="C10" s="225" t="str">
        <f>'組合表'!AG8</f>
        <v>D3</v>
      </c>
      <c r="D10" s="30" t="str">
        <f t="shared" si="1"/>
        <v>D3D4</v>
      </c>
      <c r="E10" s="99"/>
      <c r="F10" s="356" t="str">
        <f>VLOOKUP(C10,'チーム表'!C:D,2,FALSE)</f>
        <v>呉羽ドッジボールクラブ</v>
      </c>
      <c r="G10" s="230" t="s">
        <v>12</v>
      </c>
      <c r="H10" s="230" t="str">
        <f>'組合表'!AH8</f>
        <v>D4</v>
      </c>
      <c r="I10" s="46" t="str">
        <f t="shared" si="2"/>
        <v>D4D3</v>
      </c>
      <c r="J10" s="112"/>
      <c r="K10" s="360" t="str">
        <f>VLOOKUP(H10,'チーム表'!C:D,2,FALSE)</f>
        <v>鞍月アタッカーズ</v>
      </c>
      <c r="L10" s="288"/>
      <c r="M10" s="72"/>
      <c r="N10" s="29"/>
      <c r="O10" s="277"/>
      <c r="P10" s="278"/>
      <c r="Q10" s="279"/>
      <c r="R10" s="72"/>
      <c r="S10" s="42"/>
      <c r="T10" s="277"/>
      <c r="U10" s="278"/>
      <c r="V10" s="35"/>
      <c r="X10" s="29"/>
      <c r="Z10" s="280"/>
      <c r="AE10" s="280"/>
      <c r="AG10" s="307" t="str">
        <f t="shared" si="0"/>
        <v>D3D4</v>
      </c>
      <c r="AH10" s="307">
        <f t="shared" si="3"/>
      </c>
    </row>
    <row r="11" spans="1:34" ht="24.75" customHeight="1">
      <c r="A11" s="238">
        <v>6</v>
      </c>
      <c r="B11" s="228"/>
      <c r="C11" s="225" t="str">
        <f>'組合表'!AG9</f>
        <v>B1</v>
      </c>
      <c r="D11" s="30" t="str">
        <f t="shared" si="1"/>
        <v>B1B5</v>
      </c>
      <c r="E11" s="99"/>
      <c r="F11" s="356" t="str">
        <f>VLOOKUP(C11,'チーム表'!C:D,2,FALSE)</f>
        <v>小木クラブ</v>
      </c>
      <c r="G11" s="230" t="s">
        <v>12</v>
      </c>
      <c r="H11" s="230" t="str">
        <f>'組合表'!AH9</f>
        <v>B5</v>
      </c>
      <c r="I11" s="46" t="str">
        <f t="shared" si="2"/>
        <v>B5B1</v>
      </c>
      <c r="J11" s="112"/>
      <c r="K11" s="360" t="str">
        <f>VLOOKUP(H11,'チーム表'!C:D,2,FALSE)</f>
        <v>田上闘球DREAMS</v>
      </c>
      <c r="L11" s="288"/>
      <c r="M11" s="72"/>
      <c r="N11" s="29"/>
      <c r="O11" s="277"/>
      <c r="P11" s="278"/>
      <c r="Q11" s="279"/>
      <c r="R11" s="72"/>
      <c r="S11" s="42"/>
      <c r="T11" s="277"/>
      <c r="U11" s="278"/>
      <c r="V11" s="35"/>
      <c r="X11" s="29"/>
      <c r="Z11" s="280"/>
      <c r="AE11" s="280"/>
      <c r="AG11" s="307" t="str">
        <f t="shared" si="0"/>
        <v>B1B5</v>
      </c>
      <c r="AH11" s="307">
        <f t="shared" si="3"/>
      </c>
    </row>
    <row r="12" spans="1:34" ht="24.75" customHeight="1">
      <c r="A12" s="238">
        <v>7</v>
      </c>
      <c r="B12" s="228"/>
      <c r="C12" s="225" t="str">
        <f>'組合表'!AG10</f>
        <v>F1</v>
      </c>
      <c r="D12" s="30" t="str">
        <f t="shared" si="1"/>
        <v>F1F5</v>
      </c>
      <c r="E12" s="99"/>
      <c r="F12" s="356" t="str">
        <f>VLOOKUP(C12,'チーム表'!C:D,2,FALSE)</f>
        <v>奥能登クラブジュニア</v>
      </c>
      <c r="G12" s="230" t="s">
        <v>12</v>
      </c>
      <c r="H12" s="230" t="str">
        <f>'組合表'!AH10</f>
        <v>F5</v>
      </c>
      <c r="I12" s="46" t="str">
        <f t="shared" si="2"/>
        <v>F5F1</v>
      </c>
      <c r="J12" s="112"/>
      <c r="K12" s="360" t="str">
        <f>VLOOKUP(H12,'チーム表'!C:D,2,FALSE)</f>
        <v>鞍月・三谷アタッカーズ</v>
      </c>
      <c r="L12" s="288"/>
      <c r="M12" s="72"/>
      <c r="N12" s="29"/>
      <c r="O12" s="277"/>
      <c r="P12" s="278"/>
      <c r="Q12" s="279"/>
      <c r="R12" s="72"/>
      <c r="S12" s="42"/>
      <c r="T12" s="277"/>
      <c r="U12" s="278"/>
      <c r="V12" s="35"/>
      <c r="X12" s="29"/>
      <c r="Z12" s="280"/>
      <c r="AE12" s="280"/>
      <c r="AG12" s="307" t="str">
        <f t="shared" si="0"/>
        <v>F1F5</v>
      </c>
      <c r="AH12" s="307">
        <f t="shared" si="3"/>
      </c>
    </row>
    <row r="13" spans="1:34" ht="24.75" customHeight="1">
      <c r="A13" s="238">
        <v>8</v>
      </c>
      <c r="B13" s="228"/>
      <c r="C13" s="225" t="str">
        <f>'組合表'!AG11</f>
        <v>A2</v>
      </c>
      <c r="D13" s="30" t="str">
        <f t="shared" si="1"/>
        <v>A2A3</v>
      </c>
      <c r="E13" s="99"/>
      <c r="F13" s="356" t="str">
        <f>VLOOKUP(C13,'チーム表'!C:D,2,FALSE)</f>
        <v>針原パイレーツ</v>
      </c>
      <c r="G13" s="230" t="s">
        <v>12</v>
      </c>
      <c r="H13" s="230" t="str">
        <f>'組合表'!AH11</f>
        <v>A3</v>
      </c>
      <c r="I13" s="46" t="str">
        <f t="shared" si="2"/>
        <v>A3A2</v>
      </c>
      <c r="J13" s="112"/>
      <c r="K13" s="360" t="str">
        <f>VLOOKUP(H13,'チーム表'!C:D,2,FALSE)</f>
        <v>寺井クラブ</v>
      </c>
      <c r="L13" s="288"/>
      <c r="M13" s="72"/>
      <c r="N13" s="29"/>
      <c r="O13" s="277"/>
      <c r="P13" s="278"/>
      <c r="Q13" s="279"/>
      <c r="R13" s="72"/>
      <c r="S13" s="42"/>
      <c r="T13" s="277"/>
      <c r="U13" s="278"/>
      <c r="V13" s="35"/>
      <c r="X13" s="29"/>
      <c r="Z13" s="280"/>
      <c r="AE13" s="280"/>
      <c r="AG13" s="307" t="str">
        <f t="shared" si="0"/>
        <v>A2A3</v>
      </c>
      <c r="AH13" s="307">
        <f t="shared" si="3"/>
      </c>
    </row>
    <row r="14" spans="1:34" ht="24.75" customHeight="1">
      <c r="A14" s="238">
        <v>9</v>
      </c>
      <c r="B14" s="228"/>
      <c r="C14" s="225" t="str">
        <f>'組合表'!AG12</f>
        <v>E2</v>
      </c>
      <c r="D14" s="30" t="str">
        <f t="shared" si="1"/>
        <v>E2E3</v>
      </c>
      <c r="E14" s="99"/>
      <c r="F14" s="356" t="str">
        <f>VLOOKUP(C14,'チーム表'!C:D,2,FALSE)</f>
        <v>山中STARS</v>
      </c>
      <c r="G14" s="230" t="s">
        <v>12</v>
      </c>
      <c r="H14" s="230" t="str">
        <f>'組合表'!AH12</f>
        <v>E3</v>
      </c>
      <c r="I14" s="46" t="str">
        <f t="shared" si="2"/>
        <v>E3E2</v>
      </c>
      <c r="J14" s="112"/>
      <c r="K14" s="360" t="str">
        <f>VLOOKUP(H14,'チーム表'!C:D,2,FALSE)</f>
        <v>寺井九谷クラブ</v>
      </c>
      <c r="L14" s="288"/>
      <c r="M14" s="72"/>
      <c r="N14" s="29"/>
      <c r="O14" s="277"/>
      <c r="P14" s="278"/>
      <c r="Q14" s="279"/>
      <c r="R14" s="72"/>
      <c r="S14" s="42"/>
      <c r="T14" s="277"/>
      <c r="U14" s="278"/>
      <c r="V14" s="35"/>
      <c r="X14" s="29"/>
      <c r="Z14" s="280"/>
      <c r="AE14" s="280"/>
      <c r="AG14" s="307" t="str">
        <f t="shared" si="0"/>
        <v>E2E3</v>
      </c>
      <c r="AH14" s="307">
        <f t="shared" si="3"/>
      </c>
    </row>
    <row r="15" spans="1:34" ht="24.75" customHeight="1">
      <c r="A15" s="238">
        <v>10</v>
      </c>
      <c r="B15" s="228"/>
      <c r="C15" s="225" t="str">
        <f>'組合表'!AG13</f>
        <v>G1</v>
      </c>
      <c r="D15" s="30" t="str">
        <f t="shared" si="1"/>
        <v>G1G4</v>
      </c>
      <c r="E15" s="99"/>
      <c r="F15" s="356" t="str">
        <f>VLOOKUP(C15,'チーム表'!C:D,2,FALSE)</f>
        <v>ドッジの王子様</v>
      </c>
      <c r="G15" s="230" t="s">
        <v>12</v>
      </c>
      <c r="H15" s="230" t="str">
        <f>'組合表'!AH13</f>
        <v>G4</v>
      </c>
      <c r="I15" s="46" t="str">
        <f t="shared" si="2"/>
        <v>G4G1</v>
      </c>
      <c r="J15" s="112"/>
      <c r="K15" s="360" t="str">
        <f>VLOOKUP(H15,'チーム表'!C:D,2,FALSE)</f>
        <v>寺井クラブJr.</v>
      </c>
      <c r="L15" s="288"/>
      <c r="M15" s="72"/>
      <c r="N15" s="29"/>
      <c r="O15" s="277"/>
      <c r="P15" s="278"/>
      <c r="Q15" s="279"/>
      <c r="R15" s="72"/>
      <c r="S15" s="42"/>
      <c r="T15" s="277"/>
      <c r="U15" s="278"/>
      <c r="V15" s="35"/>
      <c r="X15" s="29"/>
      <c r="Z15" s="280"/>
      <c r="AE15" s="280"/>
      <c r="AG15" s="307" t="str">
        <f t="shared" si="0"/>
        <v>G1G4</v>
      </c>
      <c r="AH15" s="307">
        <f t="shared" si="3"/>
      </c>
    </row>
    <row r="16" spans="1:34" ht="24.75" customHeight="1">
      <c r="A16" s="238">
        <v>11</v>
      </c>
      <c r="B16" s="228"/>
      <c r="C16" s="225" t="str">
        <f>'組合表'!AG14</f>
        <v>C4</v>
      </c>
      <c r="D16" s="30" t="str">
        <f t="shared" si="1"/>
        <v>C4C5</v>
      </c>
      <c r="E16" s="99"/>
      <c r="F16" s="356" t="str">
        <f>VLOOKUP(C16,'チーム表'!C:D,2,FALSE)</f>
        <v>あさひスーパーファイターズ</v>
      </c>
      <c r="G16" s="230" t="s">
        <v>12</v>
      </c>
      <c r="H16" s="230" t="str">
        <f>'組合表'!AH14</f>
        <v>C5</v>
      </c>
      <c r="I16" s="46" t="str">
        <f t="shared" si="2"/>
        <v>C5C4</v>
      </c>
      <c r="J16" s="112"/>
      <c r="K16" s="360" t="str">
        <f>VLOOKUP(H16,'チーム表'!C:D,2,FALSE)</f>
        <v>松任の大魔陣</v>
      </c>
      <c r="L16" s="288"/>
      <c r="M16" s="72"/>
      <c r="N16" s="29"/>
      <c r="O16" s="277"/>
      <c r="P16" s="278"/>
      <c r="Q16" s="279"/>
      <c r="R16" s="72"/>
      <c r="S16" s="42"/>
      <c r="T16" s="277"/>
      <c r="U16" s="278"/>
      <c r="V16" s="35"/>
      <c r="X16" s="29"/>
      <c r="Z16" s="280"/>
      <c r="AE16" s="280"/>
      <c r="AG16" s="307" t="str">
        <f t="shared" si="0"/>
        <v>C4C5</v>
      </c>
      <c r="AH16" s="307">
        <f t="shared" si="3"/>
      </c>
    </row>
    <row r="17" spans="1:34" ht="24.75" customHeight="1">
      <c r="A17" s="238">
        <v>12</v>
      </c>
      <c r="B17" s="228"/>
      <c r="C17" s="225" t="str">
        <f>'組合表'!AG15</f>
        <v>D1</v>
      </c>
      <c r="D17" s="30" t="str">
        <f t="shared" si="1"/>
        <v>D1D3</v>
      </c>
      <c r="E17" s="99"/>
      <c r="F17" s="356" t="str">
        <f>VLOOKUP(C17,'チーム表'!C:D,2,FALSE)</f>
        <v>鵜川ミラクルフェニックス</v>
      </c>
      <c r="G17" s="230" t="s">
        <v>12</v>
      </c>
      <c r="H17" s="230" t="str">
        <f>'組合表'!AH15</f>
        <v>D3</v>
      </c>
      <c r="I17" s="46" t="str">
        <f t="shared" si="2"/>
        <v>D3D1</v>
      </c>
      <c r="J17" s="112"/>
      <c r="K17" s="360" t="str">
        <f>VLOOKUP(H17,'チーム表'!C:D,2,FALSE)</f>
        <v>呉羽ドッジボールクラブ</v>
      </c>
      <c r="L17" s="288"/>
      <c r="M17" s="72"/>
      <c r="N17" s="29"/>
      <c r="O17" s="277"/>
      <c r="P17" s="278"/>
      <c r="Q17" s="279"/>
      <c r="R17" s="72"/>
      <c r="S17" s="42"/>
      <c r="T17" s="277"/>
      <c r="U17" s="278"/>
      <c r="V17" s="35"/>
      <c r="X17" s="29"/>
      <c r="Z17" s="280"/>
      <c r="AE17" s="280"/>
      <c r="AG17" s="307" t="str">
        <f t="shared" si="0"/>
        <v>D1D3</v>
      </c>
      <c r="AH17" s="307">
        <f t="shared" si="3"/>
      </c>
    </row>
    <row r="18" spans="1:34" ht="24.75" customHeight="1">
      <c r="A18" s="238">
        <v>13</v>
      </c>
      <c r="B18" s="228"/>
      <c r="C18" s="225" t="str">
        <f>'組合表'!AG16</f>
        <v>B1</v>
      </c>
      <c r="D18" s="30" t="str">
        <f t="shared" si="1"/>
        <v>B1B4</v>
      </c>
      <c r="E18" s="99"/>
      <c r="F18" s="356" t="str">
        <f>VLOOKUP(C18,'チーム表'!C:D,2,FALSE)</f>
        <v>小木クラブ</v>
      </c>
      <c r="G18" s="230" t="s">
        <v>12</v>
      </c>
      <c r="H18" s="230" t="str">
        <f>'組合表'!AH16</f>
        <v>B4</v>
      </c>
      <c r="I18" s="46" t="str">
        <f t="shared" si="2"/>
        <v>B4B1</v>
      </c>
      <c r="J18" s="112"/>
      <c r="K18" s="360" t="str">
        <f>VLOOKUP(H18,'チーム表'!C:D,2,FALSE)</f>
        <v>NISHIファイヤースターズ</v>
      </c>
      <c r="L18" s="288"/>
      <c r="M18" s="72"/>
      <c r="N18" s="29"/>
      <c r="O18" s="277"/>
      <c r="P18" s="278"/>
      <c r="Q18" s="279"/>
      <c r="R18" s="72"/>
      <c r="S18" s="42"/>
      <c r="T18" s="277"/>
      <c r="U18" s="278"/>
      <c r="V18" s="35"/>
      <c r="X18" s="29"/>
      <c r="Z18" s="280"/>
      <c r="AE18" s="280"/>
      <c r="AG18" s="307" t="str">
        <f t="shared" si="0"/>
        <v>B1B4</v>
      </c>
      <c r="AH18" s="307">
        <f t="shared" si="3"/>
      </c>
    </row>
    <row r="19" spans="1:34" ht="24.75" customHeight="1">
      <c r="A19" s="238">
        <v>14</v>
      </c>
      <c r="B19" s="228"/>
      <c r="C19" s="225" t="str">
        <f>'組合表'!AG17</f>
        <v>F1</v>
      </c>
      <c r="D19" s="30" t="str">
        <f t="shared" si="1"/>
        <v>F1F4</v>
      </c>
      <c r="E19" s="99"/>
      <c r="F19" s="356" t="str">
        <f>VLOOKUP(C19,'チーム表'!C:D,2,FALSE)</f>
        <v>奥能登クラブジュニア</v>
      </c>
      <c r="G19" s="230" t="s">
        <v>12</v>
      </c>
      <c r="H19" s="230" t="str">
        <f>'組合表'!AH17</f>
        <v>F4</v>
      </c>
      <c r="I19" s="46" t="str">
        <f t="shared" si="2"/>
        <v>F4F1</v>
      </c>
      <c r="J19" s="112"/>
      <c r="K19" s="360" t="str">
        <f>VLOOKUP(H19,'チーム表'!C:D,2,FALSE)</f>
        <v>松任の大魔陣Jr</v>
      </c>
      <c r="L19" s="288"/>
      <c r="M19" s="72"/>
      <c r="N19" s="29"/>
      <c r="O19" s="277"/>
      <c r="P19" s="278"/>
      <c r="Q19" s="279"/>
      <c r="R19" s="72"/>
      <c r="S19" s="42"/>
      <c r="T19" s="277"/>
      <c r="U19" s="278"/>
      <c r="V19" s="35"/>
      <c r="W19" s="29"/>
      <c r="X19" s="29"/>
      <c r="Y19" s="281"/>
      <c r="Z19" s="280"/>
      <c r="AE19" s="280"/>
      <c r="AG19" s="307" t="str">
        <f t="shared" si="0"/>
        <v>F1F4</v>
      </c>
      <c r="AH19" s="307">
        <f t="shared" si="3"/>
      </c>
    </row>
    <row r="20" spans="1:34" ht="24.75" customHeight="1">
      <c r="A20" s="238">
        <v>15</v>
      </c>
      <c r="B20" s="228"/>
      <c r="C20" s="225" t="str">
        <f>'組合表'!AG18</f>
        <v>A2</v>
      </c>
      <c r="D20" s="30" t="str">
        <f t="shared" si="1"/>
        <v>A2A5</v>
      </c>
      <c r="E20" s="99"/>
      <c r="F20" s="356" t="str">
        <f>VLOOKUP(C20,'チーム表'!C:D,2,FALSE)</f>
        <v>針原パイレーツ</v>
      </c>
      <c r="G20" s="230" t="s">
        <v>12</v>
      </c>
      <c r="H20" s="230" t="str">
        <f>'組合表'!AH18</f>
        <v>A5</v>
      </c>
      <c r="I20" s="46" t="str">
        <f t="shared" si="2"/>
        <v>A5A2</v>
      </c>
      <c r="J20" s="112"/>
      <c r="K20" s="360" t="str">
        <f>VLOOKUP(H20,'チーム表'!C:D,2,FALSE)</f>
        <v>三谷D.B.C</v>
      </c>
      <c r="L20" s="288"/>
      <c r="M20" s="233"/>
      <c r="N20" s="29"/>
      <c r="P20" s="278"/>
      <c r="Q20" s="279"/>
      <c r="R20" s="233"/>
      <c r="S20" s="42"/>
      <c r="U20" s="278"/>
      <c r="V20" s="35"/>
      <c r="X20" s="29"/>
      <c r="Z20" s="280"/>
      <c r="AE20" s="280"/>
      <c r="AG20" s="307" t="str">
        <f t="shared" si="0"/>
        <v>A2A5</v>
      </c>
      <c r="AH20" s="307">
        <f t="shared" si="3"/>
      </c>
    </row>
    <row r="21" spans="1:34" ht="24.75" customHeight="1">
      <c r="A21" s="238">
        <v>16</v>
      </c>
      <c r="B21" s="228"/>
      <c r="C21" s="228" t="str">
        <f>'組合表'!AG19</f>
        <v>E2</v>
      </c>
      <c r="D21" s="30" t="str">
        <f t="shared" si="1"/>
        <v>E2E5</v>
      </c>
      <c r="E21" s="99"/>
      <c r="F21" s="356" t="str">
        <f>VLOOKUP(C21,'チーム表'!C:D,2,FALSE)</f>
        <v>山中STARS</v>
      </c>
      <c r="G21" s="242" t="s">
        <v>12</v>
      </c>
      <c r="H21" s="230" t="str">
        <f>'組合表'!AH19</f>
        <v>E5</v>
      </c>
      <c r="I21" s="46" t="str">
        <f t="shared" si="2"/>
        <v>E5E2</v>
      </c>
      <c r="J21" s="112"/>
      <c r="K21" s="360" t="str">
        <f>VLOOKUP(H21,'チーム表'!C:D,2,FALSE)</f>
        <v>田上闘球FUTURES</v>
      </c>
      <c r="L21" s="288"/>
      <c r="M21" s="72"/>
      <c r="N21" s="29"/>
      <c r="O21" s="277"/>
      <c r="P21" s="278"/>
      <c r="Q21" s="279"/>
      <c r="R21" s="72"/>
      <c r="S21" s="42"/>
      <c r="T21" s="277"/>
      <c r="U21" s="278"/>
      <c r="V21" s="35"/>
      <c r="X21" s="29"/>
      <c r="Z21" s="280"/>
      <c r="AE21" s="280"/>
      <c r="AG21" s="307" t="str">
        <f t="shared" si="0"/>
        <v>E2E5</v>
      </c>
      <c r="AH21" s="307">
        <f t="shared" si="3"/>
      </c>
    </row>
    <row r="22" spans="1:34" ht="24.75" customHeight="1">
      <c r="A22" s="238">
        <v>17</v>
      </c>
      <c r="B22" s="228"/>
      <c r="C22" s="228" t="str">
        <f>'組合表'!AG20</f>
        <v>B1</v>
      </c>
      <c r="D22" s="30" t="str">
        <f t="shared" si="1"/>
        <v>B1B3</v>
      </c>
      <c r="E22" s="99"/>
      <c r="F22" s="356" t="str">
        <f>VLOOKUP(C22,'チーム表'!C:D,2,FALSE)</f>
        <v>小木クラブ</v>
      </c>
      <c r="G22" s="242" t="s">
        <v>12</v>
      </c>
      <c r="H22" s="230" t="str">
        <f>'組合表'!AH20</f>
        <v>B3</v>
      </c>
      <c r="I22" s="46" t="str">
        <f t="shared" si="2"/>
        <v>B3B1</v>
      </c>
      <c r="J22" s="112"/>
      <c r="K22" s="360" t="str">
        <f>VLOOKUP(H22,'チーム表'!C:D,2,FALSE)</f>
        <v>向本折クラブA</v>
      </c>
      <c r="L22" s="288"/>
      <c r="M22" s="72"/>
      <c r="N22" s="29"/>
      <c r="O22" s="277"/>
      <c r="P22" s="278"/>
      <c r="Q22" s="279"/>
      <c r="R22" s="72"/>
      <c r="S22" s="42"/>
      <c r="T22" s="277"/>
      <c r="U22" s="278"/>
      <c r="V22" s="35"/>
      <c r="X22" s="29"/>
      <c r="Z22" s="280"/>
      <c r="AE22" s="280"/>
      <c r="AG22" s="307" t="str">
        <f t="shared" si="0"/>
        <v>B1B3</v>
      </c>
      <c r="AH22" s="307">
        <f t="shared" si="3"/>
      </c>
    </row>
    <row r="23" spans="1:34" ht="24.75" customHeight="1">
      <c r="A23" s="238">
        <v>18</v>
      </c>
      <c r="B23" s="228"/>
      <c r="C23" s="228" t="str">
        <f>'組合表'!AG21</f>
        <v>F1</v>
      </c>
      <c r="D23" s="30" t="str">
        <f t="shared" si="1"/>
        <v>F1F3</v>
      </c>
      <c r="E23" s="99"/>
      <c r="F23" s="356" t="str">
        <f>VLOOKUP(C23,'チーム表'!C:D,2,FALSE)</f>
        <v>奥能登クラブジュニア</v>
      </c>
      <c r="G23" s="242" t="s">
        <v>12</v>
      </c>
      <c r="H23" s="230" t="str">
        <f>'組合表'!AH21</f>
        <v>F3</v>
      </c>
      <c r="I23" s="46" t="str">
        <f t="shared" si="2"/>
        <v>F3F1</v>
      </c>
      <c r="J23" s="112"/>
      <c r="K23" s="360" t="str">
        <f>VLOOKUP(H23,'チーム表'!C:D,2,FALSE)</f>
        <v>向本折クラブNew</v>
      </c>
      <c r="L23" s="288"/>
      <c r="M23" s="72"/>
      <c r="N23" s="29"/>
      <c r="O23" s="277"/>
      <c r="P23" s="278"/>
      <c r="Q23" s="279"/>
      <c r="R23" s="72"/>
      <c r="S23" s="42"/>
      <c r="T23" s="277"/>
      <c r="U23" s="278"/>
      <c r="V23" s="35"/>
      <c r="X23" s="29"/>
      <c r="Z23" s="280"/>
      <c r="AE23" s="280"/>
      <c r="AG23" s="307" t="str">
        <f t="shared" si="0"/>
        <v>F1F3</v>
      </c>
      <c r="AH23" s="307">
        <f t="shared" si="3"/>
      </c>
    </row>
    <row r="24" spans="1:34" ht="24.75" customHeight="1">
      <c r="A24" s="238">
        <v>19</v>
      </c>
      <c r="B24" s="228"/>
      <c r="C24" s="228" t="str">
        <f>'組合表'!AG22</f>
        <v>C2</v>
      </c>
      <c r="D24" s="30" t="str">
        <f t="shared" si="1"/>
        <v>C2C4</v>
      </c>
      <c r="E24" s="99"/>
      <c r="F24" s="356" t="str">
        <f>VLOOKUP(C24,'チーム表'!C:D,2,FALSE)</f>
        <v>珠洲クラブ</v>
      </c>
      <c r="G24" s="242" t="s">
        <v>12</v>
      </c>
      <c r="H24" s="230" t="str">
        <f>'組合表'!AH22</f>
        <v>C4</v>
      </c>
      <c r="I24" s="46" t="str">
        <f t="shared" si="2"/>
        <v>C4C2</v>
      </c>
      <c r="J24" s="112"/>
      <c r="K24" s="360" t="str">
        <f>VLOOKUP(H24,'チーム表'!C:D,2,FALSE)</f>
        <v>あさひスーパーファイターズ</v>
      </c>
      <c r="L24" s="288"/>
      <c r="M24" s="72"/>
      <c r="N24" s="29"/>
      <c r="O24" s="277"/>
      <c r="P24" s="278"/>
      <c r="Q24" s="279"/>
      <c r="R24" s="72"/>
      <c r="S24" s="42"/>
      <c r="T24" s="277"/>
      <c r="U24" s="278"/>
      <c r="V24" s="35"/>
      <c r="X24" s="29"/>
      <c r="Z24" s="280"/>
      <c r="AE24" s="280"/>
      <c r="AG24" s="307" t="str">
        <f t="shared" si="0"/>
        <v>C2C4</v>
      </c>
      <c r="AH24" s="307">
        <f t="shared" si="3"/>
      </c>
    </row>
    <row r="25" spans="1:34" ht="24.75" customHeight="1">
      <c r="A25" s="238">
        <v>20</v>
      </c>
      <c r="B25" s="228"/>
      <c r="C25" s="228" t="str">
        <f>'組合表'!AG23</f>
        <v>A3</v>
      </c>
      <c r="D25" s="30" t="str">
        <f t="shared" si="1"/>
        <v>A3A5</v>
      </c>
      <c r="E25" s="99"/>
      <c r="F25" s="356" t="str">
        <f>VLOOKUP(C25,'チーム表'!C:D,2,FALSE)</f>
        <v>寺井クラブ</v>
      </c>
      <c r="G25" s="242" t="s">
        <v>12</v>
      </c>
      <c r="H25" s="230" t="str">
        <f>'組合表'!AH23</f>
        <v>A5</v>
      </c>
      <c r="I25" s="46" t="str">
        <f t="shared" si="2"/>
        <v>A5A3</v>
      </c>
      <c r="J25" s="112"/>
      <c r="K25" s="360" t="str">
        <f>VLOOKUP(H25,'チーム表'!C:D,2,FALSE)</f>
        <v>三谷D.B.C</v>
      </c>
      <c r="L25" s="288"/>
      <c r="M25" s="72"/>
      <c r="N25" s="29"/>
      <c r="O25" s="277"/>
      <c r="P25" s="278"/>
      <c r="Q25" s="279"/>
      <c r="R25" s="72"/>
      <c r="S25" s="42"/>
      <c r="T25" s="277"/>
      <c r="U25" s="278"/>
      <c r="V25" s="35"/>
      <c r="X25" s="29"/>
      <c r="Z25" s="280"/>
      <c r="AE25" s="280"/>
      <c r="AG25" s="307" t="str">
        <f t="shared" si="0"/>
        <v>A3A5</v>
      </c>
      <c r="AH25" s="307">
        <f t="shared" si="3"/>
      </c>
    </row>
    <row r="26" spans="1:34" ht="24.75" customHeight="1">
      <c r="A26" s="238">
        <v>21</v>
      </c>
      <c r="B26" s="228"/>
      <c r="C26" s="228" t="str">
        <f>'組合表'!AG24</f>
        <v>E3</v>
      </c>
      <c r="D26" s="30" t="str">
        <f t="shared" si="1"/>
        <v>E3E5</v>
      </c>
      <c r="E26" s="99"/>
      <c r="F26" s="356" t="str">
        <f>VLOOKUP(C26,'チーム表'!C:D,2,FALSE)</f>
        <v>寺井九谷クラブ</v>
      </c>
      <c r="G26" s="242" t="s">
        <v>12</v>
      </c>
      <c r="H26" s="230" t="str">
        <f>'組合表'!AH24</f>
        <v>E5</v>
      </c>
      <c r="I26" s="46" t="str">
        <f t="shared" si="2"/>
        <v>E5E3</v>
      </c>
      <c r="J26" s="112"/>
      <c r="K26" s="360" t="str">
        <f>VLOOKUP(H26,'チーム表'!C:D,2,FALSE)</f>
        <v>田上闘球FUTURES</v>
      </c>
      <c r="L26" s="288"/>
      <c r="M26" s="72"/>
      <c r="N26" s="29"/>
      <c r="O26" s="277"/>
      <c r="P26" s="278"/>
      <c r="Q26" s="279"/>
      <c r="R26" s="72"/>
      <c r="S26" s="42"/>
      <c r="T26" s="277"/>
      <c r="U26" s="278"/>
      <c r="V26" s="35"/>
      <c r="X26" s="29"/>
      <c r="Z26" s="280"/>
      <c r="AE26" s="280"/>
      <c r="AG26" s="307" t="str">
        <f t="shared" si="0"/>
        <v>E3E5</v>
      </c>
      <c r="AH26" s="307">
        <f t="shared" si="3"/>
      </c>
    </row>
    <row r="27" spans="1:34" ht="24.75" customHeight="1">
      <c r="A27" s="238">
        <v>22</v>
      </c>
      <c r="B27" s="228"/>
      <c r="C27" s="228">
        <f>'組合表'!AG25</f>
      </c>
      <c r="D27" s="30">
        <f t="shared" si="1"/>
      </c>
      <c r="E27" s="99"/>
      <c r="F27" s="356" t="e">
        <f>VLOOKUP(C27,'チーム表'!C:D,2,FALSE)</f>
        <v>#N/A</v>
      </c>
      <c r="G27" s="242" t="s">
        <v>12</v>
      </c>
      <c r="H27" s="230">
        <f>'組合表'!AH25</f>
      </c>
      <c r="I27" s="46">
        <f t="shared" si="2"/>
      </c>
      <c r="J27" s="112"/>
      <c r="K27" s="360" t="e">
        <f>VLOOKUP(H27,'チーム表'!C:D,2,FALSE)</f>
        <v>#N/A</v>
      </c>
      <c r="L27" s="288"/>
      <c r="M27" s="72"/>
      <c r="N27" s="29"/>
      <c r="O27" s="277"/>
      <c r="P27" s="278"/>
      <c r="Q27" s="279"/>
      <c r="R27" s="72"/>
      <c r="S27" s="42"/>
      <c r="T27" s="277"/>
      <c r="U27" s="278"/>
      <c r="V27" s="35"/>
      <c r="X27" s="29"/>
      <c r="Z27" s="280"/>
      <c r="AE27" s="280"/>
      <c r="AG27" s="307">
        <f t="shared" si="0"/>
      </c>
      <c r="AH27" s="307">
        <f t="shared" si="3"/>
      </c>
    </row>
    <row r="28" spans="1:34" ht="24.75" customHeight="1">
      <c r="A28" s="238">
        <v>23</v>
      </c>
      <c r="B28" s="228"/>
      <c r="C28" s="228">
        <f>'組合表'!AG26</f>
      </c>
      <c r="D28" s="30">
        <f t="shared" si="1"/>
      </c>
      <c r="E28" s="99"/>
      <c r="F28" s="356" t="e">
        <f>VLOOKUP(C28,'チーム表'!C:D,2,FALSE)</f>
        <v>#N/A</v>
      </c>
      <c r="G28" s="242" t="s">
        <v>12</v>
      </c>
      <c r="H28" s="230">
        <f>'組合表'!AH26</f>
      </c>
      <c r="I28" s="46">
        <f t="shared" si="2"/>
      </c>
      <c r="J28" s="112"/>
      <c r="K28" s="360" t="e">
        <f>VLOOKUP(H28,'チーム表'!C:D,2,FALSE)</f>
        <v>#N/A</v>
      </c>
      <c r="L28" s="288"/>
      <c r="M28" s="72"/>
      <c r="N28" s="29"/>
      <c r="O28" s="277"/>
      <c r="P28" s="278"/>
      <c r="Q28" s="279"/>
      <c r="R28" s="72"/>
      <c r="S28" s="42"/>
      <c r="T28" s="277"/>
      <c r="U28" s="278"/>
      <c r="V28" s="35"/>
      <c r="X28" s="29"/>
      <c r="Z28" s="280"/>
      <c r="AE28" s="280"/>
      <c r="AG28" s="307">
        <f t="shared" si="0"/>
      </c>
      <c r="AH28" s="307">
        <f t="shared" si="3"/>
      </c>
    </row>
    <row r="29" spans="1:34" ht="24.75" customHeight="1">
      <c r="A29" s="238">
        <v>24</v>
      </c>
      <c r="B29" s="228"/>
      <c r="C29" s="228">
        <f>'組合表'!AG27</f>
      </c>
      <c r="D29" s="30">
        <f t="shared" si="1"/>
      </c>
      <c r="E29" s="99"/>
      <c r="F29" s="356" t="e">
        <f>VLOOKUP(C29,'チーム表'!C:D,2,FALSE)</f>
        <v>#N/A</v>
      </c>
      <c r="G29" s="242" t="s">
        <v>12</v>
      </c>
      <c r="H29" s="230">
        <f>'組合表'!AH27</f>
      </c>
      <c r="I29" s="46">
        <f t="shared" si="2"/>
      </c>
      <c r="J29" s="112"/>
      <c r="K29" s="360" t="e">
        <f>VLOOKUP(H29,'チーム表'!C:D,2,FALSE)</f>
        <v>#N/A</v>
      </c>
      <c r="L29" s="288"/>
      <c r="M29" s="72"/>
      <c r="N29" s="29"/>
      <c r="O29" s="277"/>
      <c r="P29" s="278"/>
      <c r="Q29" s="279"/>
      <c r="R29" s="72"/>
      <c r="S29" s="42"/>
      <c r="T29" s="277"/>
      <c r="U29" s="278"/>
      <c r="V29" s="35"/>
      <c r="X29" s="29"/>
      <c r="Z29" s="280"/>
      <c r="AE29" s="280"/>
      <c r="AG29" s="307">
        <f t="shared" si="0"/>
      </c>
      <c r="AH29" s="307">
        <f t="shared" si="3"/>
      </c>
    </row>
    <row r="30" spans="1:34" ht="24.75" customHeight="1">
      <c r="A30" s="238">
        <v>25</v>
      </c>
      <c r="B30" s="228"/>
      <c r="C30" s="228">
        <f>'組合表'!AG28</f>
      </c>
      <c r="D30" s="30">
        <f t="shared" si="1"/>
      </c>
      <c r="E30" s="99"/>
      <c r="F30" s="356" t="e">
        <f>VLOOKUP(C30,'チーム表'!C:D,2,FALSE)</f>
        <v>#N/A</v>
      </c>
      <c r="G30" s="242" t="s">
        <v>12</v>
      </c>
      <c r="H30" s="230">
        <f>'組合表'!AH28</f>
      </c>
      <c r="I30" s="46">
        <f t="shared" si="2"/>
      </c>
      <c r="J30" s="112"/>
      <c r="K30" s="360" t="e">
        <f>VLOOKUP(H30,'チーム表'!C:D,2,FALSE)</f>
        <v>#N/A</v>
      </c>
      <c r="L30" s="288"/>
      <c r="M30" s="72"/>
      <c r="N30" s="29"/>
      <c r="O30" s="277"/>
      <c r="P30" s="278"/>
      <c r="Q30" s="279"/>
      <c r="R30" s="72"/>
      <c r="S30" s="42"/>
      <c r="T30" s="277"/>
      <c r="U30" s="278"/>
      <c r="V30" s="35"/>
      <c r="X30" s="29"/>
      <c r="Z30" s="280"/>
      <c r="AE30" s="280"/>
      <c r="AG30" s="307">
        <f t="shared" si="0"/>
      </c>
      <c r="AH30" s="307">
        <f t="shared" si="3"/>
      </c>
    </row>
    <row r="31" spans="1:34" ht="24.75" customHeight="1">
      <c r="A31" s="238">
        <v>26</v>
      </c>
      <c r="B31" s="228"/>
      <c r="C31" s="228">
        <f>'組合表'!AG29</f>
      </c>
      <c r="D31" s="30">
        <f t="shared" si="1"/>
      </c>
      <c r="E31" s="99"/>
      <c r="F31" s="356" t="e">
        <f>VLOOKUP(C31,'チーム表'!C:D,2,FALSE)</f>
        <v>#N/A</v>
      </c>
      <c r="G31" s="242" t="s">
        <v>12</v>
      </c>
      <c r="H31" s="230">
        <f>'組合表'!AH29</f>
      </c>
      <c r="I31" s="46">
        <f t="shared" si="2"/>
      </c>
      <c r="J31" s="112"/>
      <c r="K31" s="360" t="e">
        <f>VLOOKUP(H31,'チーム表'!C:D,2,FALSE)</f>
        <v>#N/A</v>
      </c>
      <c r="L31" s="288"/>
      <c r="M31" s="72"/>
      <c r="N31" s="29"/>
      <c r="O31" s="277"/>
      <c r="P31" s="278"/>
      <c r="Q31" s="279"/>
      <c r="R31" s="72"/>
      <c r="S31" s="42"/>
      <c r="T31" s="277"/>
      <c r="U31" s="278"/>
      <c r="V31" s="35"/>
      <c r="X31" s="29"/>
      <c r="Z31" s="280"/>
      <c r="AE31" s="280"/>
      <c r="AG31" s="307">
        <f t="shared" si="0"/>
      </c>
      <c r="AH31" s="307">
        <f t="shared" si="3"/>
      </c>
    </row>
    <row r="32" spans="1:34" ht="24.75" customHeight="1">
      <c r="A32" s="238">
        <v>27</v>
      </c>
      <c r="B32" s="228"/>
      <c r="C32" s="228">
        <f>'組合表'!AG30</f>
      </c>
      <c r="D32" s="30">
        <f t="shared" si="1"/>
      </c>
      <c r="E32" s="99"/>
      <c r="F32" s="356" t="e">
        <f>VLOOKUP(C32,'チーム表'!C:D,2,FALSE)</f>
        <v>#N/A</v>
      </c>
      <c r="G32" s="242" t="s">
        <v>12</v>
      </c>
      <c r="H32" s="230">
        <f>'組合表'!AH30</f>
      </c>
      <c r="I32" s="46">
        <f t="shared" si="2"/>
      </c>
      <c r="J32" s="112"/>
      <c r="K32" s="360" t="e">
        <f>VLOOKUP(H32,'チーム表'!C:D,2,FALSE)</f>
        <v>#N/A</v>
      </c>
      <c r="L32" s="288"/>
      <c r="M32" s="72"/>
      <c r="N32" s="29"/>
      <c r="O32" s="277"/>
      <c r="P32" s="278"/>
      <c r="Q32" s="279"/>
      <c r="R32" s="72"/>
      <c r="S32" s="42"/>
      <c r="T32" s="277"/>
      <c r="U32" s="278"/>
      <c r="V32" s="35"/>
      <c r="X32" s="29"/>
      <c r="Z32" s="280"/>
      <c r="AE32" s="280"/>
      <c r="AG32" s="307">
        <f t="shared" si="0"/>
      </c>
      <c r="AH32" s="307">
        <f t="shared" si="3"/>
      </c>
    </row>
    <row r="33" spans="1:34" ht="24.75" customHeight="1">
      <c r="A33" s="238">
        <v>28</v>
      </c>
      <c r="B33" s="228"/>
      <c r="C33" s="228">
        <f>'組合表'!AG31</f>
      </c>
      <c r="D33" s="30">
        <f t="shared" si="1"/>
      </c>
      <c r="E33" s="99"/>
      <c r="F33" s="356" t="e">
        <f>VLOOKUP(C33,'チーム表'!C:D,2,FALSE)</f>
        <v>#N/A</v>
      </c>
      <c r="G33" s="242" t="s">
        <v>12</v>
      </c>
      <c r="H33" s="230">
        <f>'組合表'!AH31</f>
      </c>
      <c r="I33" s="46">
        <f t="shared" si="2"/>
      </c>
      <c r="J33" s="112"/>
      <c r="K33" s="360" t="e">
        <f>VLOOKUP(H33,'チーム表'!C:D,2,FALSE)</f>
        <v>#N/A</v>
      </c>
      <c r="L33" s="288"/>
      <c r="M33" s="72"/>
      <c r="N33" s="29"/>
      <c r="O33" s="277"/>
      <c r="P33" s="278"/>
      <c r="Q33" s="279"/>
      <c r="R33" s="72"/>
      <c r="S33" s="42"/>
      <c r="T33" s="277"/>
      <c r="U33" s="278"/>
      <c r="V33" s="35"/>
      <c r="X33" s="29"/>
      <c r="Z33" s="280"/>
      <c r="AE33" s="280"/>
      <c r="AG33" s="307">
        <f t="shared" si="0"/>
      </c>
      <c r="AH33" s="307">
        <f t="shared" si="3"/>
      </c>
    </row>
    <row r="34" spans="1:34" ht="24.75" customHeight="1">
      <c r="A34" s="238">
        <v>29</v>
      </c>
      <c r="B34" s="228"/>
      <c r="C34" s="228">
        <f>'組合表'!AG32</f>
      </c>
      <c r="D34" s="30">
        <f t="shared" si="1"/>
      </c>
      <c r="E34" s="99"/>
      <c r="F34" s="356" t="e">
        <f>VLOOKUP(C34,'チーム表'!C:D,2,FALSE)</f>
        <v>#N/A</v>
      </c>
      <c r="G34" s="242" t="s">
        <v>12</v>
      </c>
      <c r="H34" s="230">
        <f>'組合表'!AH32</f>
      </c>
      <c r="I34" s="46">
        <f t="shared" si="2"/>
      </c>
      <c r="J34" s="112"/>
      <c r="K34" s="360" t="e">
        <f>VLOOKUP(H34,'チーム表'!C:D,2,FALSE)</f>
        <v>#N/A</v>
      </c>
      <c r="L34" s="288"/>
      <c r="M34" s="72"/>
      <c r="N34" s="29"/>
      <c r="O34" s="277"/>
      <c r="P34" s="278"/>
      <c r="Q34" s="279"/>
      <c r="R34" s="72"/>
      <c r="S34" s="42"/>
      <c r="T34" s="277"/>
      <c r="U34" s="278"/>
      <c r="V34" s="35"/>
      <c r="X34" s="29"/>
      <c r="Z34" s="280"/>
      <c r="AE34" s="280"/>
      <c r="AG34" s="307">
        <f t="shared" si="0"/>
      </c>
      <c r="AH34" s="307">
        <f t="shared" si="3"/>
      </c>
    </row>
    <row r="35" spans="1:34" ht="24.75" customHeight="1">
      <c r="A35" s="238">
        <v>30</v>
      </c>
      <c r="B35" s="228"/>
      <c r="C35" s="228">
        <f>'組合表'!AG33</f>
      </c>
      <c r="D35" s="30">
        <f t="shared" si="1"/>
      </c>
      <c r="E35" s="99"/>
      <c r="F35" s="356" t="e">
        <f>VLOOKUP(C35,'チーム表'!C:D,2,FALSE)</f>
        <v>#N/A</v>
      </c>
      <c r="G35" s="242" t="s">
        <v>12</v>
      </c>
      <c r="H35" s="230">
        <f>'組合表'!AH33</f>
      </c>
      <c r="I35" s="46">
        <f t="shared" si="2"/>
      </c>
      <c r="J35" s="112"/>
      <c r="K35" s="360" t="e">
        <f>VLOOKUP(H35,'チーム表'!C:D,2,FALSE)</f>
        <v>#N/A</v>
      </c>
      <c r="L35" s="288"/>
      <c r="M35" s="72"/>
      <c r="N35" s="29"/>
      <c r="O35" s="277"/>
      <c r="P35" s="278"/>
      <c r="Q35" s="279"/>
      <c r="R35" s="72"/>
      <c r="S35" s="42"/>
      <c r="T35" s="277"/>
      <c r="U35" s="278"/>
      <c r="V35" s="35"/>
      <c r="X35" s="29"/>
      <c r="Z35" s="280"/>
      <c r="AE35" s="280"/>
      <c r="AG35" s="307">
        <f t="shared" si="0"/>
      </c>
      <c r="AH35" s="307">
        <f t="shared" si="3"/>
      </c>
    </row>
    <row r="36" spans="1:34" ht="24.75" customHeight="1">
      <c r="A36" s="238">
        <v>31</v>
      </c>
      <c r="B36" s="228"/>
      <c r="C36" s="228">
        <f>'組合表'!AG34</f>
      </c>
      <c r="D36" s="30">
        <f t="shared" si="1"/>
      </c>
      <c r="E36" s="99"/>
      <c r="F36" s="356" t="e">
        <f>VLOOKUP(C36,'チーム表'!C:D,2,FALSE)</f>
        <v>#N/A</v>
      </c>
      <c r="G36" s="242" t="s">
        <v>12</v>
      </c>
      <c r="H36" s="230">
        <f>'組合表'!AH34</f>
      </c>
      <c r="I36" s="46">
        <f t="shared" si="2"/>
      </c>
      <c r="J36" s="112"/>
      <c r="K36" s="360" t="e">
        <f>VLOOKUP(H36,'チーム表'!C:D,2,FALSE)</f>
        <v>#N/A</v>
      </c>
      <c r="L36" s="288"/>
      <c r="M36" s="72"/>
      <c r="N36" s="29"/>
      <c r="O36" s="277"/>
      <c r="P36" s="278"/>
      <c r="Q36" s="279"/>
      <c r="R36" s="72"/>
      <c r="S36" s="42"/>
      <c r="T36" s="277"/>
      <c r="U36" s="278"/>
      <c r="V36" s="35"/>
      <c r="X36" s="29"/>
      <c r="Z36" s="280"/>
      <c r="AE36" s="280"/>
      <c r="AG36" s="307">
        <f t="shared" si="0"/>
      </c>
      <c r="AH36" s="307">
        <f t="shared" si="3"/>
      </c>
    </row>
    <row r="37" spans="1:34" ht="24.75" customHeight="1">
      <c r="A37" s="238">
        <v>32</v>
      </c>
      <c r="B37" s="228"/>
      <c r="C37" s="228">
        <f>'組合表'!AG35</f>
      </c>
      <c r="D37" s="30">
        <f t="shared" si="1"/>
      </c>
      <c r="E37" s="99"/>
      <c r="F37" s="356" t="e">
        <f>VLOOKUP(C37,'チーム表'!C:D,2,FALSE)</f>
        <v>#N/A</v>
      </c>
      <c r="G37" s="242" t="s">
        <v>12</v>
      </c>
      <c r="H37" s="230">
        <f>'組合表'!AH35</f>
      </c>
      <c r="I37" s="46">
        <f t="shared" si="2"/>
      </c>
      <c r="J37" s="112"/>
      <c r="K37" s="360" t="e">
        <f>VLOOKUP(H37,'チーム表'!C:D,2,FALSE)</f>
        <v>#N/A</v>
      </c>
      <c r="L37" s="288"/>
      <c r="M37" s="72"/>
      <c r="N37" s="29"/>
      <c r="O37" s="277"/>
      <c r="P37" s="278"/>
      <c r="Q37" s="279"/>
      <c r="R37" s="72"/>
      <c r="S37" s="42"/>
      <c r="T37" s="277"/>
      <c r="U37" s="278"/>
      <c r="V37" s="35"/>
      <c r="X37" s="29"/>
      <c r="Z37" s="280"/>
      <c r="AE37" s="280"/>
      <c r="AG37" s="307">
        <f t="shared" si="0"/>
      </c>
      <c r="AH37" s="307">
        <f t="shared" si="3"/>
      </c>
    </row>
    <row r="38" spans="1:34" ht="24.75" customHeight="1">
      <c r="A38" s="238">
        <v>33</v>
      </c>
      <c r="B38" s="228"/>
      <c r="C38" s="228">
        <f>'組合表'!AG36</f>
      </c>
      <c r="D38" s="30">
        <f t="shared" si="1"/>
      </c>
      <c r="E38" s="99"/>
      <c r="F38" s="356" t="e">
        <f>VLOOKUP(C38,'チーム表'!C:D,2,FALSE)</f>
        <v>#N/A</v>
      </c>
      <c r="G38" s="242" t="s">
        <v>12</v>
      </c>
      <c r="H38" s="230">
        <f>'組合表'!AH36</f>
      </c>
      <c r="I38" s="46">
        <f t="shared" si="2"/>
      </c>
      <c r="J38" s="112"/>
      <c r="K38" s="360" t="e">
        <f>VLOOKUP(H38,'チーム表'!C:D,2,FALSE)</f>
        <v>#N/A</v>
      </c>
      <c r="L38" s="288"/>
      <c r="M38" s="72"/>
      <c r="N38" s="29"/>
      <c r="O38" s="277"/>
      <c r="P38" s="278"/>
      <c r="Q38" s="279"/>
      <c r="R38" s="72"/>
      <c r="S38" s="42"/>
      <c r="T38" s="277"/>
      <c r="U38" s="278"/>
      <c r="V38" s="35"/>
      <c r="X38" s="29"/>
      <c r="Z38" s="280"/>
      <c r="AE38" s="280"/>
      <c r="AG38" s="307">
        <f t="shared" si="0"/>
      </c>
      <c r="AH38" s="307">
        <f t="shared" si="3"/>
      </c>
    </row>
    <row r="39" spans="1:34" ht="24.75" customHeight="1">
      <c r="A39" s="238">
        <v>34</v>
      </c>
      <c r="B39" s="228"/>
      <c r="C39" s="228">
        <f>'組合表'!AG37</f>
      </c>
      <c r="D39" s="30">
        <f t="shared" si="1"/>
      </c>
      <c r="E39" s="99"/>
      <c r="F39" s="356" t="e">
        <f>VLOOKUP(C39,'チーム表'!C:D,2,FALSE)</f>
        <v>#N/A</v>
      </c>
      <c r="G39" s="242" t="s">
        <v>12</v>
      </c>
      <c r="H39" s="230">
        <f>'組合表'!AH37</f>
      </c>
      <c r="I39" s="46">
        <f t="shared" si="2"/>
      </c>
      <c r="J39" s="112"/>
      <c r="K39" s="360" t="e">
        <f>VLOOKUP(H39,'チーム表'!C:D,2,FALSE)</f>
        <v>#N/A</v>
      </c>
      <c r="L39" s="288"/>
      <c r="M39" s="72"/>
      <c r="N39" s="29"/>
      <c r="O39" s="277"/>
      <c r="P39" s="278"/>
      <c r="Q39" s="279"/>
      <c r="R39" s="72"/>
      <c r="S39" s="42"/>
      <c r="T39" s="277"/>
      <c r="U39" s="278"/>
      <c r="V39" s="35"/>
      <c r="X39" s="29"/>
      <c r="Z39" s="280"/>
      <c r="AE39" s="280"/>
      <c r="AG39" s="307">
        <f t="shared" si="0"/>
      </c>
      <c r="AH39" s="307">
        <f t="shared" si="3"/>
      </c>
    </row>
    <row r="40" spans="1:34" ht="24.75" customHeight="1">
      <c r="A40" s="238">
        <v>35</v>
      </c>
      <c r="B40" s="228"/>
      <c r="C40" s="228">
        <f>'組合表'!AG38</f>
      </c>
      <c r="D40" s="30">
        <f>CONCATENATE(C40,H40)</f>
      </c>
      <c r="E40" s="99"/>
      <c r="F40" s="356" t="e">
        <f>VLOOKUP(C40,'チーム表'!C:D,2,FALSE)</f>
        <v>#N/A</v>
      </c>
      <c r="G40" s="242" t="s">
        <v>12</v>
      </c>
      <c r="H40" s="230">
        <f>'組合表'!AH38</f>
      </c>
      <c r="I40" s="46">
        <f>CONCATENATE(H40,C40)</f>
      </c>
      <c r="J40" s="112"/>
      <c r="K40" s="360" t="e">
        <f>VLOOKUP(H40,'チーム表'!C:D,2,FALSE)</f>
        <v>#N/A</v>
      </c>
      <c r="L40" s="288"/>
      <c r="M40" s="72"/>
      <c r="N40" s="29"/>
      <c r="O40" s="277"/>
      <c r="P40" s="278"/>
      <c r="Q40" s="279"/>
      <c r="R40" s="72"/>
      <c r="S40" s="42"/>
      <c r="T40" s="277"/>
      <c r="U40" s="278"/>
      <c r="V40" s="35"/>
      <c r="X40" s="29"/>
      <c r="Z40" s="280"/>
      <c r="AE40" s="280"/>
      <c r="AG40" s="307">
        <f t="shared" si="0"/>
      </c>
      <c r="AH40" s="307">
        <f t="shared" si="3"/>
      </c>
    </row>
    <row r="41" spans="1:34" ht="24.75" customHeight="1">
      <c r="A41" s="238">
        <v>36</v>
      </c>
      <c r="B41" s="228"/>
      <c r="C41" s="228">
        <f>'組合表'!AG39</f>
      </c>
      <c r="D41" s="30">
        <f>CONCATENATE(C41,H41)</f>
      </c>
      <c r="E41" s="99"/>
      <c r="F41" s="356" t="e">
        <f>VLOOKUP(C41,'チーム表'!C:D,2,FALSE)</f>
        <v>#N/A</v>
      </c>
      <c r="G41" s="242" t="s">
        <v>12</v>
      </c>
      <c r="H41" s="230">
        <f>'組合表'!AH39</f>
      </c>
      <c r="I41" s="46">
        <f>CONCATENATE(H41,C41)</f>
      </c>
      <c r="J41" s="112"/>
      <c r="K41" s="360" t="e">
        <f>VLOOKUP(H41,'チーム表'!C:D,2,FALSE)</f>
        <v>#N/A</v>
      </c>
      <c r="L41" s="288"/>
      <c r="M41" s="72"/>
      <c r="N41" s="29"/>
      <c r="O41" s="277"/>
      <c r="P41" s="278"/>
      <c r="Q41" s="279"/>
      <c r="R41" s="72"/>
      <c r="S41" s="42"/>
      <c r="T41" s="277"/>
      <c r="U41" s="278"/>
      <c r="V41" s="35"/>
      <c r="X41" s="29"/>
      <c r="Z41" s="280"/>
      <c r="AE41" s="280"/>
      <c r="AG41" s="307">
        <f t="shared" si="0"/>
      </c>
      <c r="AH41" s="307">
        <f t="shared" si="3"/>
      </c>
    </row>
    <row r="42" spans="1:34" ht="24.75" customHeight="1">
      <c r="A42" s="238">
        <v>37</v>
      </c>
      <c r="B42" s="228"/>
      <c r="C42" s="306">
        <f>'組合表'!AG40</f>
      </c>
      <c r="D42" s="30">
        <f>CONCATENATE(C42,H42)</f>
      </c>
      <c r="E42" s="99"/>
      <c r="F42" s="356" t="e">
        <f>VLOOKUP(C42,'チーム表'!C:D,2,FALSE)</f>
        <v>#N/A</v>
      </c>
      <c r="G42" s="242" t="s">
        <v>12</v>
      </c>
      <c r="H42" s="225">
        <f>'組合表'!AH40</f>
      </c>
      <c r="I42" s="46">
        <f>CONCATENATE(H42,C42)</f>
      </c>
      <c r="J42" s="112"/>
      <c r="K42" s="360" t="e">
        <f>VLOOKUP(H42,'チーム表'!C:D,2,FALSE)</f>
        <v>#N/A</v>
      </c>
      <c r="L42" s="288"/>
      <c r="M42" s="266"/>
      <c r="N42" s="29"/>
      <c r="O42" s="277"/>
      <c r="P42" s="278"/>
      <c r="Q42" s="279"/>
      <c r="R42" s="72"/>
      <c r="S42" s="42"/>
      <c r="T42" s="277"/>
      <c r="U42" s="278"/>
      <c r="V42" s="35"/>
      <c r="X42" s="29"/>
      <c r="Z42" s="280"/>
      <c r="AE42" s="280"/>
      <c r="AG42" s="307">
        <f t="shared" si="0"/>
      </c>
      <c r="AH42" s="307">
        <f t="shared" si="3"/>
      </c>
    </row>
    <row r="43" spans="1:34" ht="24.75" customHeight="1">
      <c r="A43" s="238">
        <v>38</v>
      </c>
      <c r="B43" s="228"/>
      <c r="C43" s="228">
        <f>'組合表'!AG41</f>
      </c>
      <c r="D43" s="30">
        <f t="shared" si="1"/>
      </c>
      <c r="E43" s="99"/>
      <c r="F43" s="356" t="e">
        <f>VLOOKUP(C43,'チーム表'!C:D,2,FALSE)</f>
        <v>#N/A</v>
      </c>
      <c r="G43" s="242" t="s">
        <v>12</v>
      </c>
      <c r="H43" s="230">
        <f>'組合表'!AH41</f>
      </c>
      <c r="I43" s="46">
        <f t="shared" si="2"/>
      </c>
      <c r="J43" s="112"/>
      <c r="K43" s="360" t="e">
        <f>VLOOKUP(H43,'チーム表'!C:D,2,FALSE)</f>
        <v>#N/A</v>
      </c>
      <c r="L43" s="288"/>
      <c r="M43" s="72"/>
      <c r="N43" s="29"/>
      <c r="O43" s="277"/>
      <c r="P43" s="278"/>
      <c r="Q43" s="279"/>
      <c r="R43" s="72"/>
      <c r="S43" s="42"/>
      <c r="T43" s="277"/>
      <c r="U43" s="278"/>
      <c r="V43" s="35"/>
      <c r="X43" s="29"/>
      <c r="Z43" s="280"/>
      <c r="AE43" s="280"/>
      <c r="AG43" s="307">
        <f t="shared" si="0"/>
      </c>
      <c r="AH43" s="307">
        <f t="shared" si="3"/>
      </c>
    </row>
    <row r="44" spans="1:34" ht="24.75" customHeight="1">
      <c r="A44" s="238">
        <v>39</v>
      </c>
      <c r="B44" s="228"/>
      <c r="C44" s="228">
        <f>'組合表'!AG42</f>
      </c>
      <c r="D44" s="30">
        <f t="shared" si="1"/>
      </c>
      <c r="E44" s="99"/>
      <c r="F44" s="356" t="e">
        <f>VLOOKUP(C44,'チーム表'!C:D,2,FALSE)</f>
        <v>#N/A</v>
      </c>
      <c r="G44" s="242" t="s">
        <v>12</v>
      </c>
      <c r="H44" s="230">
        <f>'組合表'!AH42</f>
      </c>
      <c r="I44" s="46">
        <f t="shared" si="2"/>
      </c>
      <c r="J44" s="112"/>
      <c r="K44" s="360" t="e">
        <f>VLOOKUP(H44,'チーム表'!C:D,2,FALSE)</f>
        <v>#N/A</v>
      </c>
      <c r="L44" s="288"/>
      <c r="M44" s="72"/>
      <c r="N44" s="29"/>
      <c r="O44" s="277"/>
      <c r="P44" s="278"/>
      <c r="Q44" s="279"/>
      <c r="R44" s="72"/>
      <c r="S44" s="42"/>
      <c r="T44" s="277"/>
      <c r="U44" s="278"/>
      <c r="V44" s="35"/>
      <c r="X44" s="29"/>
      <c r="Z44" s="280"/>
      <c r="AE44" s="280"/>
      <c r="AG44" s="307">
        <f t="shared" si="0"/>
      </c>
      <c r="AH44" s="307">
        <f t="shared" si="3"/>
      </c>
    </row>
    <row r="45" spans="1:34" ht="24.75" customHeight="1" thickBot="1">
      <c r="A45" s="363">
        <v>40</v>
      </c>
      <c r="B45" s="235"/>
      <c r="C45" s="367">
        <f>'組合表'!AG43</f>
      </c>
      <c r="D45" s="31">
        <f t="shared" si="1"/>
      </c>
      <c r="E45" s="100"/>
      <c r="F45" s="357" t="e">
        <f>VLOOKUP(C45,'チーム表'!C:D,2,FALSE)</f>
        <v>#N/A</v>
      </c>
      <c r="G45" s="244" t="s">
        <v>12</v>
      </c>
      <c r="H45" s="226">
        <f>'組合表'!AH43</f>
      </c>
      <c r="I45" s="48">
        <f t="shared" si="2"/>
      </c>
      <c r="J45" s="113"/>
      <c r="K45" s="361" t="e">
        <f>VLOOKUP(H45,'チーム表'!C:D,2,FALSE)</f>
        <v>#N/A</v>
      </c>
      <c r="L45" s="288"/>
      <c r="M45" s="266"/>
      <c r="N45" s="29"/>
      <c r="O45" s="277"/>
      <c r="P45" s="278"/>
      <c r="Q45" s="279"/>
      <c r="R45" s="72"/>
      <c r="S45" s="42"/>
      <c r="T45" s="277"/>
      <c r="U45" s="278"/>
      <c r="V45" s="35"/>
      <c r="X45" s="29"/>
      <c r="Z45" s="280"/>
      <c r="AE45" s="280"/>
      <c r="AG45" s="307">
        <f t="shared" si="0"/>
      </c>
      <c r="AH45" s="307">
        <f t="shared" si="3"/>
      </c>
    </row>
    <row r="46" spans="1:34" ht="24.75" customHeight="1">
      <c r="A46" s="240">
        <v>41</v>
      </c>
      <c r="B46" s="310"/>
      <c r="C46" s="364">
        <v>1</v>
      </c>
      <c r="D46" s="365"/>
      <c r="E46" s="366"/>
      <c r="F46" s="624"/>
      <c r="G46" s="625"/>
      <c r="H46" s="625"/>
      <c r="I46" s="625"/>
      <c r="J46" s="625"/>
      <c r="K46" s="626"/>
      <c r="L46" s="289"/>
      <c r="M46" s="283"/>
      <c r="N46" s="283"/>
      <c r="O46" s="284"/>
      <c r="P46" s="618"/>
      <c r="Q46" s="618"/>
      <c r="R46" s="618"/>
      <c r="S46" s="618"/>
      <c r="T46" s="618"/>
      <c r="U46" s="618"/>
      <c r="V46" s="26"/>
      <c r="W46" s="283"/>
      <c r="X46" s="283"/>
      <c r="Y46" s="284"/>
      <c r="Z46" s="622"/>
      <c r="AA46" s="622"/>
      <c r="AB46" s="622"/>
      <c r="AC46" s="622"/>
      <c r="AD46" s="623"/>
      <c r="AE46" s="622"/>
      <c r="AG46" s="309" t="str">
        <f aca="true" t="shared" si="4" ref="AG46:AG85">I6</f>
        <v>A2A1</v>
      </c>
      <c r="AH46" s="308">
        <f>IF(J6="","",J6)</f>
      </c>
    </row>
    <row r="47" spans="1:34" ht="24.75" customHeight="1">
      <c r="A47" s="238">
        <v>42</v>
      </c>
      <c r="B47" s="228"/>
      <c r="C47" s="76">
        <v>2</v>
      </c>
      <c r="D47" s="91"/>
      <c r="E47" s="103"/>
      <c r="F47" s="497"/>
      <c r="G47" s="498"/>
      <c r="H47" s="498"/>
      <c r="I47" s="498"/>
      <c r="J47" s="498"/>
      <c r="K47" s="500"/>
      <c r="L47" s="24"/>
      <c r="M47" s="283"/>
      <c r="N47" s="283"/>
      <c r="O47" s="284"/>
      <c r="P47" s="618"/>
      <c r="Q47" s="618"/>
      <c r="R47" s="618"/>
      <c r="S47" s="618"/>
      <c r="T47" s="618"/>
      <c r="U47" s="618"/>
      <c r="W47" s="283"/>
      <c r="X47" s="283"/>
      <c r="Y47" s="284"/>
      <c r="Z47" s="622"/>
      <c r="AA47" s="622"/>
      <c r="AB47" s="622"/>
      <c r="AC47" s="622"/>
      <c r="AD47" s="623"/>
      <c r="AE47" s="622"/>
      <c r="AG47" s="309" t="str">
        <f t="shared" si="4"/>
        <v>E2E1</v>
      </c>
      <c r="AH47" s="308">
        <f aca="true" t="shared" si="5" ref="AH47:AH85">IF(J7="","",J7)</f>
      </c>
    </row>
    <row r="48" spans="1:34" ht="24.75" customHeight="1">
      <c r="A48" s="238">
        <v>43</v>
      </c>
      <c r="B48" s="228"/>
      <c r="C48" s="76">
        <v>3</v>
      </c>
      <c r="D48" s="91"/>
      <c r="E48" s="103"/>
      <c r="F48" s="497"/>
      <c r="G48" s="498"/>
      <c r="H48" s="498"/>
      <c r="I48" s="498"/>
      <c r="J48" s="498"/>
      <c r="K48" s="500"/>
      <c r="L48" s="24"/>
      <c r="M48" s="283"/>
      <c r="N48" s="283"/>
      <c r="O48" s="284"/>
      <c r="P48" s="618"/>
      <c r="Q48" s="618"/>
      <c r="R48" s="618"/>
      <c r="S48" s="618"/>
      <c r="T48" s="618"/>
      <c r="U48" s="618"/>
      <c r="W48" s="283"/>
      <c r="X48" s="283"/>
      <c r="Y48" s="284"/>
      <c r="Z48" s="622"/>
      <c r="AA48" s="622"/>
      <c r="AB48" s="622"/>
      <c r="AC48" s="622"/>
      <c r="AD48" s="623"/>
      <c r="AE48" s="622"/>
      <c r="AG48" s="309" t="str">
        <f t="shared" si="4"/>
        <v>G2G1</v>
      </c>
      <c r="AH48" s="308">
        <f t="shared" si="5"/>
      </c>
    </row>
    <row r="49" spans="1:34" ht="24.75" customHeight="1">
      <c r="A49" s="238">
        <v>44</v>
      </c>
      <c r="B49" s="228"/>
      <c r="C49" s="76">
        <v>4</v>
      </c>
      <c r="D49" s="91"/>
      <c r="E49" s="103"/>
      <c r="F49" s="497"/>
      <c r="G49" s="498"/>
      <c r="H49" s="498"/>
      <c r="I49" s="498"/>
      <c r="J49" s="498"/>
      <c r="K49" s="500"/>
      <c r="L49" s="290"/>
      <c r="M49" s="283"/>
      <c r="N49" s="283"/>
      <c r="O49" s="284"/>
      <c r="P49" s="618"/>
      <c r="Q49" s="618"/>
      <c r="R49" s="618"/>
      <c r="S49" s="618"/>
      <c r="T49" s="618"/>
      <c r="U49" s="618"/>
      <c r="V49" s="286"/>
      <c r="W49" s="283"/>
      <c r="X49" s="283"/>
      <c r="Y49" s="284"/>
      <c r="Z49" s="622"/>
      <c r="AA49" s="622"/>
      <c r="AB49" s="622"/>
      <c r="AC49" s="622"/>
      <c r="AD49" s="623"/>
      <c r="AE49" s="622"/>
      <c r="AG49" s="309" t="str">
        <f t="shared" si="4"/>
        <v>C4C3</v>
      </c>
      <c r="AH49" s="308">
        <f t="shared" si="5"/>
      </c>
    </row>
    <row r="50" spans="1:34" ht="24.75" customHeight="1">
      <c r="A50" s="238">
        <v>45</v>
      </c>
      <c r="B50" s="228"/>
      <c r="C50" s="76">
        <v>5</v>
      </c>
      <c r="D50" s="91"/>
      <c r="E50" s="103"/>
      <c r="F50" s="497"/>
      <c r="G50" s="498"/>
      <c r="H50" s="498"/>
      <c r="I50" s="498"/>
      <c r="J50" s="498"/>
      <c r="K50" s="500"/>
      <c r="L50" s="290"/>
      <c r="M50" s="283"/>
      <c r="N50" s="283"/>
      <c r="O50" s="284"/>
      <c r="P50" s="618"/>
      <c r="Q50" s="618"/>
      <c r="R50" s="618"/>
      <c r="S50" s="618"/>
      <c r="T50" s="618"/>
      <c r="U50" s="618"/>
      <c r="V50" s="286"/>
      <c r="W50" s="283"/>
      <c r="X50" s="283"/>
      <c r="Y50" s="284"/>
      <c r="Z50" s="622"/>
      <c r="AA50" s="622"/>
      <c r="AB50" s="622"/>
      <c r="AC50" s="622"/>
      <c r="AD50" s="623"/>
      <c r="AE50" s="622"/>
      <c r="AG50" s="309" t="str">
        <f t="shared" si="4"/>
        <v>D4D3</v>
      </c>
      <c r="AH50" s="308">
        <f t="shared" si="5"/>
      </c>
    </row>
    <row r="51" spans="1:34" ht="24.75" customHeight="1">
      <c r="A51" s="238">
        <v>46</v>
      </c>
      <c r="B51" s="228"/>
      <c r="C51" s="76">
        <v>6</v>
      </c>
      <c r="D51" s="92"/>
      <c r="E51" s="104"/>
      <c r="F51" s="494"/>
      <c r="G51" s="495"/>
      <c r="H51" s="495"/>
      <c r="I51" s="495"/>
      <c r="J51" s="495"/>
      <c r="K51" s="621"/>
      <c r="L51" s="290"/>
      <c r="M51" s="283"/>
      <c r="N51" s="283"/>
      <c r="O51" s="284"/>
      <c r="P51" s="618"/>
      <c r="Q51" s="618"/>
      <c r="R51" s="618"/>
      <c r="S51" s="618"/>
      <c r="T51" s="618"/>
      <c r="U51" s="618"/>
      <c r="V51" s="286"/>
      <c r="W51" s="283"/>
      <c r="X51" s="283"/>
      <c r="Y51" s="284"/>
      <c r="Z51" s="622"/>
      <c r="AA51" s="622"/>
      <c r="AB51" s="622"/>
      <c r="AC51" s="622"/>
      <c r="AD51" s="623"/>
      <c r="AE51" s="622"/>
      <c r="AG51" s="309" t="str">
        <f t="shared" si="4"/>
        <v>B5B1</v>
      </c>
      <c r="AH51" s="308">
        <f t="shared" si="5"/>
      </c>
    </row>
    <row r="52" spans="1:34" ht="24.75" customHeight="1">
      <c r="A52" s="238">
        <v>47</v>
      </c>
      <c r="B52" s="228"/>
      <c r="C52" s="76">
        <v>7</v>
      </c>
      <c r="D52" s="92"/>
      <c r="E52" s="104"/>
      <c r="F52" s="494"/>
      <c r="G52" s="495"/>
      <c r="H52" s="495"/>
      <c r="I52" s="495"/>
      <c r="J52" s="495"/>
      <c r="K52" s="621"/>
      <c r="L52" s="24"/>
      <c r="M52" s="283"/>
      <c r="N52" s="283"/>
      <c r="O52" s="284"/>
      <c r="P52" s="618"/>
      <c r="Q52" s="618"/>
      <c r="R52" s="618"/>
      <c r="S52" s="618"/>
      <c r="T52" s="618"/>
      <c r="U52" s="618"/>
      <c r="W52" s="283"/>
      <c r="X52" s="283"/>
      <c r="Y52" s="284"/>
      <c r="Z52" s="622"/>
      <c r="AA52" s="622"/>
      <c r="AB52" s="622"/>
      <c r="AC52" s="622"/>
      <c r="AD52" s="623"/>
      <c r="AE52" s="622"/>
      <c r="AG52" s="309" t="str">
        <f t="shared" si="4"/>
        <v>F5F1</v>
      </c>
      <c r="AH52" s="308">
        <f t="shared" si="5"/>
      </c>
    </row>
    <row r="53" spans="1:34" ht="24.75" customHeight="1">
      <c r="A53" s="238">
        <v>48</v>
      </c>
      <c r="B53" s="228"/>
      <c r="C53" s="76">
        <v>8</v>
      </c>
      <c r="D53" s="222"/>
      <c r="E53" s="223"/>
      <c r="F53" s="494"/>
      <c r="G53" s="495"/>
      <c r="H53" s="495"/>
      <c r="I53" s="495"/>
      <c r="J53" s="495"/>
      <c r="K53" s="621"/>
      <c r="L53" s="24"/>
      <c r="M53" s="283"/>
      <c r="N53" s="283"/>
      <c r="O53" s="284"/>
      <c r="P53" s="618"/>
      <c r="Q53" s="618"/>
      <c r="R53" s="618"/>
      <c r="S53" s="618"/>
      <c r="T53" s="618"/>
      <c r="U53" s="618"/>
      <c r="W53" s="283"/>
      <c r="X53" s="283"/>
      <c r="Y53" s="284"/>
      <c r="Z53" s="285"/>
      <c r="AA53" s="285"/>
      <c r="AB53" s="285"/>
      <c r="AC53" s="285"/>
      <c r="AD53" s="282"/>
      <c r="AE53" s="285"/>
      <c r="AG53" s="309" t="str">
        <f t="shared" si="4"/>
        <v>A3A2</v>
      </c>
      <c r="AH53" s="308">
        <f t="shared" si="5"/>
      </c>
    </row>
    <row r="54" spans="1:34" ht="24.75" customHeight="1">
      <c r="A54" s="238">
        <v>49</v>
      </c>
      <c r="B54" s="228"/>
      <c r="C54" s="76">
        <v>9</v>
      </c>
      <c r="D54" s="222"/>
      <c r="E54" s="223"/>
      <c r="F54" s="494"/>
      <c r="G54" s="495"/>
      <c r="H54" s="495"/>
      <c r="I54" s="495"/>
      <c r="J54" s="495"/>
      <c r="K54" s="621"/>
      <c r="L54" s="24"/>
      <c r="M54" s="283"/>
      <c r="N54" s="283"/>
      <c r="O54" s="284"/>
      <c r="P54" s="618"/>
      <c r="Q54" s="618"/>
      <c r="R54" s="618"/>
      <c r="S54" s="618"/>
      <c r="T54" s="618"/>
      <c r="U54" s="618"/>
      <c r="W54" s="283"/>
      <c r="X54" s="283"/>
      <c r="Y54" s="284"/>
      <c r="Z54" s="285"/>
      <c r="AA54" s="285"/>
      <c r="AB54" s="285"/>
      <c r="AC54" s="285"/>
      <c r="AD54" s="282"/>
      <c r="AE54" s="285"/>
      <c r="AG54" s="309" t="str">
        <f t="shared" si="4"/>
        <v>E3E2</v>
      </c>
      <c r="AH54" s="308">
        <f t="shared" si="5"/>
      </c>
    </row>
    <row r="55" spans="1:34" ht="24.75" customHeight="1" thickBot="1">
      <c r="A55" s="239">
        <v>50</v>
      </c>
      <c r="B55" s="236"/>
      <c r="C55" s="77">
        <v>10</v>
      </c>
      <c r="D55" s="93"/>
      <c r="E55" s="105"/>
      <c r="F55" s="501"/>
      <c r="G55" s="502"/>
      <c r="H55" s="502"/>
      <c r="I55" s="502"/>
      <c r="J55" s="502"/>
      <c r="K55" s="504"/>
      <c r="L55" s="24"/>
      <c r="M55" s="283"/>
      <c r="N55" s="283"/>
      <c r="O55" s="284"/>
      <c r="P55" s="618"/>
      <c r="Q55" s="618"/>
      <c r="R55" s="618"/>
      <c r="S55" s="618"/>
      <c r="T55" s="618"/>
      <c r="U55" s="618"/>
      <c r="W55" s="283"/>
      <c r="X55" s="283"/>
      <c r="Y55" s="284"/>
      <c r="Z55" s="619"/>
      <c r="AA55" s="619"/>
      <c r="AB55" s="619"/>
      <c r="AC55" s="619"/>
      <c r="AD55" s="620"/>
      <c r="AE55" s="619"/>
      <c r="AG55" s="309" t="str">
        <f t="shared" si="4"/>
        <v>G4G1</v>
      </c>
      <c r="AH55" s="308">
        <f t="shared" si="5"/>
      </c>
    </row>
    <row r="56" spans="33:34" ht="13.5">
      <c r="AG56" s="309" t="str">
        <f t="shared" si="4"/>
        <v>C5C4</v>
      </c>
      <c r="AH56" s="308">
        <f t="shared" si="5"/>
      </c>
    </row>
    <row r="57" spans="33:34" ht="13.5">
      <c r="AG57" s="309" t="str">
        <f t="shared" si="4"/>
        <v>D3D1</v>
      </c>
      <c r="AH57" s="308">
        <f t="shared" si="5"/>
      </c>
    </row>
    <row r="58" spans="33:34" ht="13.5">
      <c r="AG58" s="309" t="str">
        <f t="shared" si="4"/>
        <v>B4B1</v>
      </c>
      <c r="AH58" s="308">
        <f t="shared" si="5"/>
      </c>
    </row>
    <row r="59" spans="33:34" ht="13.5">
      <c r="AG59" s="309" t="str">
        <f t="shared" si="4"/>
        <v>F4F1</v>
      </c>
      <c r="AH59" s="308">
        <f t="shared" si="5"/>
      </c>
    </row>
    <row r="60" spans="33:34" ht="13.5">
      <c r="AG60" s="309" t="str">
        <f t="shared" si="4"/>
        <v>A5A2</v>
      </c>
      <c r="AH60" s="308">
        <f t="shared" si="5"/>
      </c>
    </row>
    <row r="61" spans="33:34" ht="13.5">
      <c r="AG61" s="309" t="str">
        <f t="shared" si="4"/>
        <v>E5E2</v>
      </c>
      <c r="AH61" s="308">
        <f t="shared" si="5"/>
      </c>
    </row>
    <row r="62" spans="33:34" ht="13.5">
      <c r="AG62" s="309" t="str">
        <f t="shared" si="4"/>
        <v>B3B1</v>
      </c>
      <c r="AH62" s="308">
        <f t="shared" si="5"/>
      </c>
    </row>
    <row r="63" spans="33:34" ht="13.5">
      <c r="AG63" s="309" t="str">
        <f t="shared" si="4"/>
        <v>F3F1</v>
      </c>
      <c r="AH63" s="308">
        <f t="shared" si="5"/>
      </c>
    </row>
    <row r="64" spans="33:34" ht="13.5">
      <c r="AG64" s="309" t="str">
        <f t="shared" si="4"/>
        <v>C4C2</v>
      </c>
      <c r="AH64" s="308">
        <f t="shared" si="5"/>
      </c>
    </row>
    <row r="65" spans="33:34" ht="13.5">
      <c r="AG65" s="309" t="str">
        <f t="shared" si="4"/>
        <v>A5A3</v>
      </c>
      <c r="AH65" s="308">
        <f t="shared" si="5"/>
      </c>
    </row>
    <row r="66" spans="33:34" ht="13.5">
      <c r="AG66" s="309" t="str">
        <f t="shared" si="4"/>
        <v>E5E3</v>
      </c>
      <c r="AH66" s="308">
        <f t="shared" si="5"/>
      </c>
    </row>
    <row r="67" spans="33:34" ht="13.5">
      <c r="AG67" s="309">
        <f t="shared" si="4"/>
      </c>
      <c r="AH67" s="308">
        <f t="shared" si="5"/>
      </c>
    </row>
    <row r="68" spans="33:34" ht="13.5">
      <c r="AG68" s="309">
        <f t="shared" si="4"/>
      </c>
      <c r="AH68" s="308">
        <f t="shared" si="5"/>
      </c>
    </row>
    <row r="69" spans="33:34" ht="13.5">
      <c r="AG69" s="309">
        <f t="shared" si="4"/>
      </c>
      <c r="AH69" s="308">
        <f t="shared" si="5"/>
      </c>
    </row>
    <row r="70" spans="33:34" ht="13.5">
      <c r="AG70" s="309">
        <f t="shared" si="4"/>
      </c>
      <c r="AH70" s="308">
        <f t="shared" si="5"/>
      </c>
    </row>
    <row r="71" spans="33:34" ht="13.5">
      <c r="AG71" s="309">
        <f t="shared" si="4"/>
      </c>
      <c r="AH71" s="308">
        <f t="shared" si="5"/>
      </c>
    </row>
    <row r="72" spans="33:34" ht="13.5">
      <c r="AG72" s="309">
        <f t="shared" si="4"/>
      </c>
      <c r="AH72" s="308">
        <f t="shared" si="5"/>
      </c>
    </row>
    <row r="73" spans="33:34" ht="13.5">
      <c r="AG73" s="309">
        <f t="shared" si="4"/>
      </c>
      <c r="AH73" s="308">
        <f t="shared" si="5"/>
      </c>
    </row>
    <row r="74" spans="33:34" ht="13.5">
      <c r="AG74" s="309">
        <f t="shared" si="4"/>
      </c>
      <c r="AH74" s="308">
        <f t="shared" si="5"/>
      </c>
    </row>
    <row r="75" spans="33:34" ht="13.5">
      <c r="AG75" s="309">
        <f t="shared" si="4"/>
      </c>
      <c r="AH75" s="308">
        <f t="shared" si="5"/>
      </c>
    </row>
    <row r="76" spans="33:34" ht="13.5">
      <c r="AG76" s="309">
        <f t="shared" si="4"/>
      </c>
      <c r="AH76" s="308">
        <f t="shared" si="5"/>
      </c>
    </row>
    <row r="77" spans="33:34" ht="13.5">
      <c r="AG77" s="309">
        <f t="shared" si="4"/>
      </c>
      <c r="AH77" s="308">
        <f t="shared" si="5"/>
      </c>
    </row>
    <row r="78" spans="33:34" ht="13.5">
      <c r="AG78" s="309">
        <f t="shared" si="4"/>
      </c>
      <c r="AH78" s="308">
        <f t="shared" si="5"/>
      </c>
    </row>
    <row r="79" spans="33:34" ht="13.5">
      <c r="AG79" s="309">
        <f t="shared" si="4"/>
      </c>
      <c r="AH79" s="308">
        <f t="shared" si="5"/>
      </c>
    </row>
    <row r="80" spans="33:34" ht="13.5">
      <c r="AG80" s="309">
        <f t="shared" si="4"/>
      </c>
      <c r="AH80" s="308">
        <f t="shared" si="5"/>
      </c>
    </row>
    <row r="81" spans="33:34" ht="13.5">
      <c r="AG81" s="309">
        <f t="shared" si="4"/>
      </c>
      <c r="AH81" s="308">
        <f t="shared" si="5"/>
      </c>
    </row>
    <row r="82" spans="33:34" ht="13.5">
      <c r="AG82" s="309">
        <f t="shared" si="4"/>
      </c>
      <c r="AH82" s="308">
        <f t="shared" si="5"/>
      </c>
    </row>
    <row r="83" spans="33:34" ht="13.5">
      <c r="AG83" s="307">
        <f t="shared" si="4"/>
      </c>
      <c r="AH83" s="308">
        <f t="shared" si="5"/>
      </c>
    </row>
    <row r="84" spans="33:34" ht="13.5">
      <c r="AG84" s="307">
        <f t="shared" si="4"/>
      </c>
      <c r="AH84" s="308">
        <f t="shared" si="5"/>
      </c>
    </row>
    <row r="85" spans="33:34" ht="13.5">
      <c r="AG85" s="307">
        <f t="shared" si="4"/>
      </c>
      <c r="AH85" s="308">
        <f t="shared" si="5"/>
      </c>
    </row>
    <row r="86" spans="33:34" ht="13.5">
      <c r="AG86" s="94"/>
      <c r="AH86" s="94"/>
    </row>
    <row r="87" spans="33:34" ht="13.5">
      <c r="AG87" s="94"/>
      <c r="AH87" s="94"/>
    </row>
    <row r="88" spans="33:34" ht="13.5">
      <c r="AG88" s="94"/>
      <c r="AH88" s="94"/>
    </row>
    <row r="89" spans="33:34" ht="13.5">
      <c r="AG89" s="94"/>
      <c r="AH89" s="94"/>
    </row>
    <row r="90" spans="33:34" ht="13.5">
      <c r="AG90" s="94"/>
      <c r="AH90" s="94"/>
    </row>
    <row r="91" spans="33:34" ht="13.5">
      <c r="AG91" s="94"/>
      <c r="AH91" s="94"/>
    </row>
    <row r="92" spans="33:34" ht="13.5">
      <c r="AG92" s="94"/>
      <c r="AH92" s="94"/>
    </row>
    <row r="93" spans="33:34" ht="13.5">
      <c r="AG93" s="94"/>
      <c r="AH93" s="94"/>
    </row>
    <row r="94" spans="33:34" ht="13.5">
      <c r="AG94" s="94"/>
      <c r="AH94" s="94"/>
    </row>
    <row r="95" spans="33:34" ht="13.5">
      <c r="AG95" s="94"/>
      <c r="AH95" s="94"/>
    </row>
    <row r="96" spans="33:34" ht="13.5">
      <c r="AG96" s="94"/>
      <c r="AH96" s="94"/>
    </row>
    <row r="97" spans="33:34" ht="13.5">
      <c r="AG97" s="94"/>
      <c r="AH97" s="94"/>
    </row>
    <row r="98" spans="33:34" ht="13.5">
      <c r="AG98" s="94"/>
      <c r="AH98" s="94"/>
    </row>
    <row r="99" spans="33:34" ht="13.5">
      <c r="AG99" s="94"/>
      <c r="AH99" s="94"/>
    </row>
    <row r="100" spans="33:34" ht="13.5">
      <c r="AG100" s="94"/>
      <c r="AH100" s="94"/>
    </row>
    <row r="101" spans="33:34" ht="13.5">
      <c r="AG101" s="94"/>
      <c r="AH101" s="94"/>
    </row>
    <row r="102" spans="33:34" ht="13.5">
      <c r="AG102" s="94"/>
      <c r="AH102" s="94"/>
    </row>
    <row r="103" spans="33:34" ht="13.5">
      <c r="AG103" s="94"/>
      <c r="AH103" s="94"/>
    </row>
    <row r="104" spans="33:34" ht="13.5">
      <c r="AG104" s="94"/>
      <c r="AH104" s="94"/>
    </row>
    <row r="105" spans="33:34" ht="13.5">
      <c r="AG105" s="94"/>
      <c r="AH105" s="94"/>
    </row>
    <row r="106" spans="33:34" ht="13.5">
      <c r="AG106" s="94"/>
      <c r="AH106" s="94"/>
    </row>
    <row r="107" spans="33:34" ht="13.5">
      <c r="AG107" s="94"/>
      <c r="AH107" s="94"/>
    </row>
    <row r="108" spans="33:34" ht="13.5">
      <c r="AG108" s="94"/>
      <c r="AH108" s="94"/>
    </row>
    <row r="109" spans="33:34" ht="13.5">
      <c r="AG109" s="94"/>
      <c r="AH109" s="94"/>
    </row>
    <row r="110" spans="33:34" ht="13.5">
      <c r="AG110" s="94"/>
      <c r="AH110" s="94"/>
    </row>
    <row r="111" spans="33:34" ht="13.5">
      <c r="AG111" s="94"/>
      <c r="AH111" s="94"/>
    </row>
    <row r="112" spans="33:34" ht="13.5">
      <c r="AG112" s="94"/>
      <c r="AH112" s="94"/>
    </row>
    <row r="113" spans="33:34" ht="13.5">
      <c r="AG113" s="94"/>
      <c r="AH113" s="94"/>
    </row>
    <row r="114" spans="33:34" ht="13.5">
      <c r="AG114" s="94"/>
      <c r="AH114" s="94"/>
    </row>
    <row r="115" spans="33:34" ht="13.5">
      <c r="AG115" s="94"/>
      <c r="AH115" s="94"/>
    </row>
    <row r="116" spans="33:34" ht="13.5">
      <c r="AG116" s="94"/>
      <c r="AH116" s="94"/>
    </row>
    <row r="117" spans="33:34" ht="13.5">
      <c r="AG117" s="94"/>
      <c r="AH117" s="94"/>
    </row>
    <row r="118" spans="33:34" ht="13.5">
      <c r="AG118" s="94"/>
      <c r="AH118" s="94"/>
    </row>
    <row r="119" spans="33:34" ht="13.5">
      <c r="AG119" s="94"/>
      <c r="AH119" s="94"/>
    </row>
    <row r="120" ht="13.5">
      <c r="AG120" s="94"/>
    </row>
    <row r="121" ht="13.5">
      <c r="AG121" s="94"/>
    </row>
    <row r="122" ht="13.5">
      <c r="AG122" s="94"/>
    </row>
    <row r="123" ht="13.5">
      <c r="AG123" s="94"/>
    </row>
    <row r="124" ht="13.5">
      <c r="AG124" s="94"/>
    </row>
    <row r="125" ht="13.5">
      <c r="AG125" s="94"/>
    </row>
    <row r="157" spans="33:34" ht="13.5">
      <c r="AG157" s="94"/>
      <c r="AH157" s="94"/>
    </row>
    <row r="158" spans="33:34" ht="13.5">
      <c r="AG158" s="94"/>
      <c r="AH158" s="94"/>
    </row>
    <row r="159" spans="33:34" ht="13.5">
      <c r="AG159" s="94"/>
      <c r="AH159" s="94"/>
    </row>
    <row r="160" spans="33:34" ht="13.5">
      <c r="AG160" s="94"/>
      <c r="AH160" s="94"/>
    </row>
    <row r="161" spans="33:34" ht="13.5">
      <c r="AG161" s="94"/>
      <c r="AH161" s="94"/>
    </row>
    <row r="162" spans="33:34" ht="13.5">
      <c r="AG162" s="94"/>
      <c r="AH162" s="94"/>
    </row>
    <row r="163" spans="33:34" ht="13.5">
      <c r="AG163" s="94"/>
      <c r="AH163" s="94"/>
    </row>
    <row r="164" spans="33:34" ht="13.5">
      <c r="AG164" s="94"/>
      <c r="AH164" s="94"/>
    </row>
    <row r="165" spans="33:34" ht="13.5">
      <c r="AG165" s="94"/>
      <c r="AH165" s="94"/>
    </row>
    <row r="166" spans="33:34" ht="13.5">
      <c r="AG166" s="94"/>
      <c r="AH166" s="94"/>
    </row>
    <row r="167" spans="33:34" ht="13.5">
      <c r="AG167" s="94"/>
      <c r="AH167" s="94"/>
    </row>
    <row r="168" spans="33:34" ht="13.5">
      <c r="AG168" s="94"/>
      <c r="AH168" s="94"/>
    </row>
    <row r="169" spans="33:34" ht="13.5">
      <c r="AG169" s="94"/>
      <c r="AH169" s="94"/>
    </row>
    <row r="170" spans="33:34" ht="13.5">
      <c r="AG170" s="94"/>
      <c r="AH170" s="94"/>
    </row>
    <row r="171" spans="33:34" ht="13.5">
      <c r="AG171" s="94"/>
      <c r="AH171" s="94"/>
    </row>
    <row r="172" spans="33:34" ht="13.5">
      <c r="AG172" s="94"/>
      <c r="AH172" s="94"/>
    </row>
    <row r="173" spans="33:34" ht="13.5">
      <c r="AG173" s="94"/>
      <c r="AH173" s="94"/>
    </row>
    <row r="174" spans="33:34" ht="13.5">
      <c r="AG174" s="94"/>
      <c r="AH174" s="94"/>
    </row>
    <row r="175" spans="33:34" ht="13.5">
      <c r="AG175" s="94"/>
      <c r="AH175" s="94"/>
    </row>
    <row r="176" spans="33:34" ht="13.5">
      <c r="AG176" s="94"/>
      <c r="AH176" s="94"/>
    </row>
    <row r="177" spans="33:34" ht="13.5">
      <c r="AG177" s="94"/>
      <c r="AH177" s="94"/>
    </row>
    <row r="178" spans="33:34" ht="13.5">
      <c r="AG178" s="94"/>
      <c r="AH178" s="94"/>
    </row>
    <row r="179" spans="33:34" ht="13.5">
      <c r="AG179" s="94"/>
      <c r="AH179" s="94"/>
    </row>
    <row r="180" spans="33:34" ht="13.5">
      <c r="AG180" s="94"/>
      <c r="AH180" s="94"/>
    </row>
    <row r="181" spans="33:34" ht="13.5">
      <c r="AG181" s="94"/>
      <c r="AH181" s="94"/>
    </row>
    <row r="182" spans="33:34" ht="13.5">
      <c r="AG182" s="94"/>
      <c r="AH182" s="94"/>
    </row>
    <row r="183" spans="33:34" ht="13.5">
      <c r="AG183" s="94"/>
      <c r="AH183" s="94"/>
    </row>
    <row r="184" spans="33:34" ht="13.5">
      <c r="AG184" s="94"/>
      <c r="AH184" s="94"/>
    </row>
    <row r="185" spans="33:34" ht="13.5">
      <c r="AG185" s="94"/>
      <c r="AH185" s="94"/>
    </row>
    <row r="186" spans="33:34" ht="13.5">
      <c r="AG186" s="94"/>
      <c r="AH186" s="94"/>
    </row>
    <row r="187" spans="33:34" ht="13.5">
      <c r="AG187" s="94"/>
      <c r="AH187" s="94"/>
    </row>
    <row r="188" spans="33:34" ht="13.5">
      <c r="AG188" s="94"/>
      <c r="AH188" s="94"/>
    </row>
    <row r="189" spans="33:34" ht="13.5">
      <c r="AG189" s="94"/>
      <c r="AH189" s="94"/>
    </row>
    <row r="190" spans="33:34" ht="13.5">
      <c r="AG190" s="94"/>
      <c r="AH190" s="94"/>
    </row>
    <row r="191" spans="33:34" ht="13.5">
      <c r="AG191" s="94"/>
      <c r="AH191" s="94"/>
    </row>
    <row r="192" spans="33:34" ht="13.5">
      <c r="AG192" s="94"/>
      <c r="AH192" s="94"/>
    </row>
    <row r="193" spans="33:34" ht="13.5">
      <c r="AG193" s="94"/>
      <c r="AH193" s="94"/>
    </row>
    <row r="194" ht="13.5">
      <c r="AG194" s="94"/>
    </row>
    <row r="195" ht="13.5">
      <c r="AG195" s="94"/>
    </row>
    <row r="196" ht="13.5">
      <c r="AG196" s="94"/>
    </row>
    <row r="197" ht="13.5">
      <c r="AG197" s="94"/>
    </row>
    <row r="198" ht="13.5">
      <c r="AG198" s="94"/>
    </row>
    <row r="199" ht="13.5">
      <c r="AG199" s="94"/>
    </row>
    <row r="200" ht="13.5">
      <c r="AG200" s="94"/>
    </row>
    <row r="201" ht="13.5">
      <c r="AG201" s="94"/>
    </row>
  </sheetData>
  <sheetProtection/>
  <mergeCells count="28">
    <mergeCell ref="F46:K46"/>
    <mergeCell ref="P46:U46"/>
    <mergeCell ref="Z46:AE46"/>
    <mergeCell ref="F47:K47"/>
    <mergeCell ref="P47:U47"/>
    <mergeCell ref="Z47:AE47"/>
    <mergeCell ref="F48:K48"/>
    <mergeCell ref="P48:U48"/>
    <mergeCell ref="Z48:AE48"/>
    <mergeCell ref="F49:K49"/>
    <mergeCell ref="P49:U49"/>
    <mergeCell ref="Z49:AE49"/>
    <mergeCell ref="F50:K50"/>
    <mergeCell ref="P50:U50"/>
    <mergeCell ref="Z50:AE50"/>
    <mergeCell ref="F51:K51"/>
    <mergeCell ref="P51:U51"/>
    <mergeCell ref="Z51:AE51"/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AH201"/>
  <sheetViews>
    <sheetView zoomScale="75" zoomScaleNormal="75" zoomScalePageLayoutView="0" workbookViewId="0" topLeftCell="A1">
      <selection activeCell="A5" sqref="A5:AH260"/>
    </sheetView>
  </sheetViews>
  <sheetFormatPr defaultColWidth="9.00390625" defaultRowHeight="13.5"/>
  <cols>
    <col min="1" max="1" width="4.625" style="24" customWidth="1"/>
    <col min="2" max="2" width="8.625" style="24" customWidth="1"/>
    <col min="3" max="3" width="4.625" style="24" customWidth="1"/>
    <col min="4" max="4" width="3.50390625" style="24" hidden="1" customWidth="1"/>
    <col min="5" max="5" width="5.625" style="101" customWidth="1"/>
    <col min="6" max="6" width="25.625" style="25" customWidth="1"/>
    <col min="7" max="7" width="4.625" style="20" customWidth="1"/>
    <col min="8" max="8" width="4.625" style="24" customWidth="1"/>
    <col min="9" max="9" width="3.50390625" style="24" hidden="1" customWidth="1"/>
    <col min="10" max="10" width="5.625" style="101" customWidth="1"/>
    <col min="11" max="11" width="25.625" style="25" customWidth="1"/>
    <col min="12" max="12" width="0.5" style="2" customWidth="1"/>
    <col min="13" max="13" width="4.625" style="24" customWidth="1"/>
    <col min="14" max="14" width="4.50390625" style="24" hidden="1" customWidth="1"/>
    <col min="15" max="15" width="5.625" style="101" customWidth="1"/>
    <col min="16" max="16" width="25.625" style="25" customWidth="1"/>
    <col min="17" max="18" width="4.625" style="24" customWidth="1"/>
    <col min="19" max="19" width="3.50390625" style="24" hidden="1" customWidth="1"/>
    <col min="20" max="20" width="5.625" style="101" customWidth="1"/>
    <col min="21" max="21" width="25.625" style="25" customWidth="1"/>
    <col min="22" max="22" width="7.25390625" style="25" customWidth="1"/>
    <col min="23" max="24" width="3.50390625" style="42" hidden="1" customWidth="1"/>
    <col min="25" max="25" width="3.625" style="273" hidden="1" customWidth="1"/>
    <col min="26" max="26" width="20.125" style="35" hidden="1" customWidth="1"/>
    <col min="27" max="27" width="3.25390625" style="42" hidden="1" customWidth="1"/>
    <col min="28" max="29" width="3.75390625" style="42" hidden="1" customWidth="1"/>
    <col min="30" max="30" width="3.625" style="273" hidden="1" customWidth="1"/>
    <col min="31" max="31" width="20.125" style="35" hidden="1" customWidth="1"/>
    <col min="32" max="32" width="9.00390625" style="40" customWidth="1"/>
    <col min="33" max="33" width="6.625" style="40" hidden="1" customWidth="1"/>
    <col min="34" max="34" width="6.625" style="95" hidden="1" customWidth="1"/>
    <col min="35" max="16384" width="9.00390625" style="40" customWidth="1"/>
  </cols>
  <sheetData>
    <row r="1" spans="2:31" ht="24.75" customHeight="1">
      <c r="B1" s="265"/>
      <c r="C1" s="265"/>
      <c r="D1" s="265"/>
      <c r="E1" s="265"/>
      <c r="F1" s="265"/>
      <c r="G1" s="265"/>
      <c r="H1" s="265"/>
      <c r="I1" s="265"/>
      <c r="J1" s="265"/>
      <c r="K1" s="265" t="str">
        <f>'チーム表'!$B$1</f>
        <v>第14回　加賀地域少年少女ドッジボール大会</v>
      </c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119"/>
      <c r="W1" s="119"/>
      <c r="X1" s="119"/>
      <c r="Y1" s="120"/>
      <c r="Z1" s="119"/>
      <c r="AA1" s="119"/>
      <c r="AB1" s="119"/>
      <c r="AC1" s="119"/>
      <c r="AD1" s="120"/>
      <c r="AE1" s="119"/>
    </row>
    <row r="2" spans="5:20" ht="7.5" customHeight="1">
      <c r="E2" s="96"/>
      <c r="G2" s="21"/>
      <c r="J2" s="96"/>
      <c r="O2" s="96"/>
      <c r="T2" s="96"/>
    </row>
    <row r="3" spans="1:31" ht="19.5" customHeight="1">
      <c r="A3" s="293" t="s">
        <v>15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</row>
    <row r="4" spans="2:22" ht="9.75" customHeight="1" thickBot="1">
      <c r="B4" s="29"/>
      <c r="C4" s="29"/>
      <c r="D4" s="29"/>
      <c r="E4" s="97"/>
      <c r="F4" s="27"/>
      <c r="G4" s="43"/>
      <c r="H4" s="44"/>
      <c r="I4" s="44"/>
      <c r="J4" s="106"/>
      <c r="L4" s="45"/>
      <c r="M4" s="42"/>
      <c r="N4" s="42"/>
      <c r="O4" s="107"/>
      <c r="P4" s="26"/>
      <c r="Q4" s="41"/>
      <c r="R4" s="42"/>
      <c r="S4" s="42"/>
      <c r="T4" s="107"/>
      <c r="U4" s="26"/>
      <c r="V4" s="26"/>
    </row>
    <row r="5" spans="1:34" s="260" customFormat="1" ht="24.75" customHeight="1" thickBot="1">
      <c r="A5" s="245"/>
      <c r="B5" s="246" t="s">
        <v>4</v>
      </c>
      <c r="C5" s="247"/>
      <c r="D5" s="248"/>
      <c r="E5" s="249" t="s">
        <v>31</v>
      </c>
      <c r="F5" s="250" t="s">
        <v>24</v>
      </c>
      <c r="G5" s="251"/>
      <c r="H5" s="252"/>
      <c r="I5" s="248"/>
      <c r="J5" s="253" t="s">
        <v>31</v>
      </c>
      <c r="K5" s="250" t="s">
        <v>24</v>
      </c>
      <c r="L5" s="254"/>
      <c r="M5" s="255"/>
      <c r="N5" s="248"/>
      <c r="O5" s="249" t="s">
        <v>31</v>
      </c>
      <c r="P5" s="256" t="s">
        <v>25</v>
      </c>
      <c r="Q5" s="248"/>
      <c r="R5" s="257"/>
      <c r="S5" s="248"/>
      <c r="T5" s="249" t="s">
        <v>31</v>
      </c>
      <c r="U5" s="304" t="s">
        <v>25</v>
      </c>
      <c r="V5" s="276"/>
      <c r="W5" s="275"/>
      <c r="X5" s="275"/>
      <c r="Y5" s="276"/>
      <c r="Z5" s="276"/>
      <c r="AA5" s="275"/>
      <c r="AB5" s="275"/>
      <c r="AC5" s="275"/>
      <c r="AD5" s="275"/>
      <c r="AE5" s="276"/>
      <c r="AH5" s="261"/>
    </row>
    <row r="6" spans="1:34" ht="24.75" customHeight="1">
      <c r="A6" s="237">
        <v>1</v>
      </c>
      <c r="B6" s="227"/>
      <c r="C6" s="225" t="str">
        <f>'組合表'!AG4</f>
        <v>A1</v>
      </c>
      <c r="D6" s="32" t="str">
        <f>CONCATENATE(C6,H6)</f>
        <v>A1A2</v>
      </c>
      <c r="E6" s="98"/>
      <c r="F6" s="358" t="str">
        <f>VLOOKUP(C6,'チーム表'!C:D,2,FALSE)</f>
        <v>鳳至ドッジボールクラブ</v>
      </c>
      <c r="G6" s="229" t="s">
        <v>12</v>
      </c>
      <c r="H6" s="229" t="str">
        <f>'組合表'!AH4</f>
        <v>A2</v>
      </c>
      <c r="I6" s="50" t="str">
        <f>CONCATENATE(H6,C6)</f>
        <v>A2A1</v>
      </c>
      <c r="J6" s="111"/>
      <c r="K6" s="358" t="str">
        <f>VLOOKUP(H6,'チーム表'!C:D,2,FALSE)</f>
        <v>針原パイレーツ</v>
      </c>
      <c r="L6" s="51"/>
      <c r="M6" s="229" t="str">
        <f>'組合表'!AI4</f>
        <v>B1</v>
      </c>
      <c r="N6" s="32" t="str">
        <f>CONCATENATE(M6,R6)</f>
        <v>B1B2</v>
      </c>
      <c r="O6" s="108"/>
      <c r="P6" s="358" t="str">
        <f>VLOOKUP(M6,'チーム表'!C:D,2,FALSE)</f>
        <v>小木クラブ</v>
      </c>
      <c r="Q6" s="241" t="s">
        <v>12</v>
      </c>
      <c r="R6" s="229" t="str">
        <f>'組合表'!AJ4</f>
        <v>B2</v>
      </c>
      <c r="S6" s="50" t="str">
        <f>CONCATENATE(R6,M6)</f>
        <v>B2B1</v>
      </c>
      <c r="T6" s="111"/>
      <c r="U6" s="354" t="str">
        <f>VLOOKUP(R6,'チーム表'!C:D,2,FALSE)</f>
        <v>杉っ子ドッジファイターズ</v>
      </c>
      <c r="V6" s="35"/>
      <c r="X6" s="29"/>
      <c r="Z6" s="280"/>
      <c r="AE6" s="280"/>
      <c r="AG6" s="307" t="str">
        <f aca="true" t="shared" si="0" ref="AG6:AG45">D6</f>
        <v>A1A2</v>
      </c>
      <c r="AH6" s="307">
        <f>IF(E6="","",E6)</f>
      </c>
    </row>
    <row r="7" spans="1:34" ht="24.75" customHeight="1">
      <c r="A7" s="238">
        <v>2</v>
      </c>
      <c r="B7" s="228"/>
      <c r="C7" s="225" t="str">
        <f>'組合表'!AG5</f>
        <v>E1</v>
      </c>
      <c r="D7" s="32" t="str">
        <f aca="true" t="shared" si="1" ref="D7:D45">CONCATENATE(C7,H7)</f>
        <v>E1E2</v>
      </c>
      <c r="E7" s="99"/>
      <c r="F7" s="356" t="str">
        <f>VLOOKUP(C7,'チーム表'!C:D,2,FALSE)</f>
        <v>鳳至ドッジボールクラブＪｒ</v>
      </c>
      <c r="G7" s="230" t="s">
        <v>12</v>
      </c>
      <c r="H7" s="230" t="str">
        <f>'組合表'!AH5</f>
        <v>E2</v>
      </c>
      <c r="I7" s="50" t="str">
        <f aca="true" t="shared" si="2" ref="I7:I45">CONCATENATE(H7,C7)</f>
        <v>E2E1</v>
      </c>
      <c r="J7" s="112"/>
      <c r="K7" s="356" t="str">
        <f>VLOOKUP(H7,'チーム表'!C:D,2,FALSE)</f>
        <v>山中STARS</v>
      </c>
      <c r="L7" s="47"/>
      <c r="M7" s="230" t="str">
        <f>'組合表'!AI5</f>
        <v>F1</v>
      </c>
      <c r="N7" s="32" t="str">
        <f aca="true" t="shared" si="3" ref="N7:N45">CONCATENATE(M7,R7)</f>
        <v>F1F2</v>
      </c>
      <c r="O7" s="109"/>
      <c r="P7" s="356" t="str">
        <f>VLOOKUP(M7,'チーム表'!C:D,2,FALSE)</f>
        <v>奥能登クラブジュニア</v>
      </c>
      <c r="Q7" s="242" t="s">
        <v>12</v>
      </c>
      <c r="R7" s="230" t="str">
        <f>'組合表'!AJ5</f>
        <v>F2</v>
      </c>
      <c r="S7" s="50" t="str">
        <f aca="true" t="shared" si="4" ref="S7:S45">CONCATENATE(R7,M7)</f>
        <v>F2F1</v>
      </c>
      <c r="T7" s="112"/>
      <c r="U7" s="360" t="str">
        <f>VLOOKUP(R7,'チーム表'!C:D,2,FALSE)</f>
        <v>千坂Fロータスルート</v>
      </c>
      <c r="V7" s="35"/>
      <c r="X7" s="29"/>
      <c r="Z7" s="280"/>
      <c r="AE7" s="280"/>
      <c r="AG7" s="307" t="str">
        <f t="shared" si="0"/>
        <v>E1E2</v>
      </c>
      <c r="AH7" s="307">
        <f aca="true" t="shared" si="5" ref="AH7:AH45">IF(E7="","",E7)</f>
      </c>
    </row>
    <row r="8" spans="1:34" ht="24.75" customHeight="1">
      <c r="A8" s="238">
        <v>3</v>
      </c>
      <c r="B8" s="228"/>
      <c r="C8" s="225" t="str">
        <f>'組合表'!AG6</f>
        <v>G1</v>
      </c>
      <c r="D8" s="32" t="str">
        <f t="shared" si="1"/>
        <v>G1G2</v>
      </c>
      <c r="E8" s="99"/>
      <c r="F8" s="356" t="str">
        <f>VLOOKUP(C8,'チーム表'!C:D,2,FALSE)</f>
        <v>ドッジの王子様</v>
      </c>
      <c r="G8" s="230" t="s">
        <v>12</v>
      </c>
      <c r="H8" s="230" t="str">
        <f>'組合表'!AH6</f>
        <v>G2</v>
      </c>
      <c r="I8" s="50" t="str">
        <f t="shared" si="2"/>
        <v>G2G1</v>
      </c>
      <c r="J8" s="112"/>
      <c r="K8" s="356" t="str">
        <f>VLOOKUP(H8,'チーム表'!C:D,2,FALSE)</f>
        <v>山中SPARS　Ｊｒ</v>
      </c>
      <c r="L8" s="47"/>
      <c r="M8" s="230" t="str">
        <f>'組合表'!AI6</f>
        <v>A3</v>
      </c>
      <c r="N8" s="32" t="str">
        <f t="shared" si="3"/>
        <v>A3A4</v>
      </c>
      <c r="O8" s="109"/>
      <c r="P8" s="356" t="str">
        <f>VLOOKUP(M8,'チーム表'!C:D,2,FALSE)</f>
        <v>寺井クラブ</v>
      </c>
      <c r="Q8" s="242" t="s">
        <v>12</v>
      </c>
      <c r="R8" s="230" t="str">
        <f>'組合表'!AJ6</f>
        <v>A4</v>
      </c>
      <c r="S8" s="50" t="str">
        <f t="shared" si="4"/>
        <v>A4A3</v>
      </c>
      <c r="T8" s="112"/>
      <c r="U8" s="360" t="str">
        <f>VLOOKUP(R8,'チーム表'!C:D,2,FALSE)</f>
        <v>米丸ドッジボールクラブ</v>
      </c>
      <c r="V8" s="35"/>
      <c r="X8" s="29"/>
      <c r="Z8" s="280"/>
      <c r="AE8" s="280"/>
      <c r="AG8" s="307" t="str">
        <f t="shared" si="0"/>
        <v>G1G2</v>
      </c>
      <c r="AH8" s="307">
        <f t="shared" si="5"/>
      </c>
    </row>
    <row r="9" spans="1:34" ht="24.75" customHeight="1">
      <c r="A9" s="238">
        <v>4</v>
      </c>
      <c r="B9" s="228"/>
      <c r="C9" s="225" t="str">
        <f>'組合表'!AG7</f>
        <v>C3</v>
      </c>
      <c r="D9" s="32" t="str">
        <f t="shared" si="1"/>
        <v>C3C4</v>
      </c>
      <c r="E9" s="99"/>
      <c r="F9" s="356" t="str">
        <f>VLOOKUP(C9,'チーム表'!C:D,2,FALSE)</f>
        <v>山中SPARS</v>
      </c>
      <c r="G9" s="230" t="s">
        <v>12</v>
      </c>
      <c r="H9" s="230" t="str">
        <f>'組合表'!AH7</f>
        <v>C4</v>
      </c>
      <c r="I9" s="50" t="str">
        <f t="shared" si="2"/>
        <v>C4C3</v>
      </c>
      <c r="J9" s="112"/>
      <c r="K9" s="356" t="str">
        <f>VLOOKUP(H9,'チーム表'!C:D,2,FALSE)</f>
        <v>あさひスーパーファイターズ</v>
      </c>
      <c r="L9" s="47"/>
      <c r="M9" s="230" t="str">
        <f>'組合表'!AI7</f>
        <v>E3</v>
      </c>
      <c r="N9" s="32" t="str">
        <f t="shared" si="3"/>
        <v>E3E4</v>
      </c>
      <c r="O9" s="109"/>
      <c r="P9" s="356" t="str">
        <f>VLOOKUP(M9,'チーム表'!C:D,2,FALSE)</f>
        <v>寺井九谷クラブ</v>
      </c>
      <c r="Q9" s="242" t="s">
        <v>12</v>
      </c>
      <c r="R9" s="230" t="str">
        <f>'組合表'!AJ7</f>
        <v>E4</v>
      </c>
      <c r="S9" s="50" t="str">
        <f t="shared" si="4"/>
        <v>E4E3</v>
      </c>
      <c r="T9" s="112"/>
      <c r="U9" s="360" t="str">
        <f>VLOOKUP(R9,'チーム表'!C:D,2,FALSE)</f>
        <v>NISHI　Ｊｒスターズ</v>
      </c>
      <c r="V9" s="35"/>
      <c r="X9" s="29"/>
      <c r="Z9" s="280"/>
      <c r="AE9" s="280"/>
      <c r="AG9" s="307" t="str">
        <f t="shared" si="0"/>
        <v>C3C4</v>
      </c>
      <c r="AH9" s="307">
        <f t="shared" si="5"/>
      </c>
    </row>
    <row r="10" spans="1:34" ht="24.75" customHeight="1">
      <c r="A10" s="238">
        <v>5</v>
      </c>
      <c r="B10" s="228"/>
      <c r="C10" s="225" t="str">
        <f>'組合表'!AG8</f>
        <v>D3</v>
      </c>
      <c r="D10" s="32" t="str">
        <f t="shared" si="1"/>
        <v>D3D4</v>
      </c>
      <c r="E10" s="99"/>
      <c r="F10" s="356" t="str">
        <f>VLOOKUP(C10,'チーム表'!C:D,2,FALSE)</f>
        <v>呉羽ドッジボールクラブ</v>
      </c>
      <c r="G10" s="230" t="s">
        <v>12</v>
      </c>
      <c r="H10" s="230" t="str">
        <f>'組合表'!AH8</f>
        <v>D4</v>
      </c>
      <c r="I10" s="50" t="str">
        <f t="shared" si="2"/>
        <v>D4D3</v>
      </c>
      <c r="J10" s="112"/>
      <c r="K10" s="356" t="str">
        <f>VLOOKUP(H10,'チーム表'!C:D,2,FALSE)</f>
        <v>鞍月アタッカーズ</v>
      </c>
      <c r="L10" s="47"/>
      <c r="M10" s="230" t="str">
        <f>'組合表'!AI8</f>
        <v>G3</v>
      </c>
      <c r="N10" s="32" t="str">
        <f t="shared" si="3"/>
        <v>G3G4</v>
      </c>
      <c r="O10" s="109"/>
      <c r="P10" s="356" t="str">
        <f>VLOOKUP(M10,'チーム表'!C:D,2,FALSE)</f>
        <v>鵜川ミラクルフェニックスＪｒ</v>
      </c>
      <c r="Q10" s="242" t="s">
        <v>12</v>
      </c>
      <c r="R10" s="230" t="str">
        <f>'組合表'!AJ8</f>
        <v>G4</v>
      </c>
      <c r="S10" s="50" t="str">
        <f t="shared" si="4"/>
        <v>G4G3</v>
      </c>
      <c r="T10" s="112"/>
      <c r="U10" s="360" t="str">
        <f>VLOOKUP(R10,'チーム表'!C:D,2,FALSE)</f>
        <v>寺井クラブJr.</v>
      </c>
      <c r="V10" s="35"/>
      <c r="X10" s="29"/>
      <c r="Z10" s="280"/>
      <c r="AE10" s="280"/>
      <c r="AG10" s="307" t="str">
        <f t="shared" si="0"/>
        <v>D3D4</v>
      </c>
      <c r="AH10" s="307">
        <f t="shared" si="5"/>
      </c>
    </row>
    <row r="11" spans="1:34" ht="24.75" customHeight="1">
      <c r="A11" s="238">
        <v>6</v>
      </c>
      <c r="B11" s="228"/>
      <c r="C11" s="225" t="str">
        <f>'組合表'!AG9</f>
        <v>B1</v>
      </c>
      <c r="D11" s="32" t="str">
        <f t="shared" si="1"/>
        <v>B1B5</v>
      </c>
      <c r="E11" s="99"/>
      <c r="F11" s="356" t="str">
        <f>VLOOKUP(C11,'チーム表'!C:D,2,FALSE)</f>
        <v>小木クラブ</v>
      </c>
      <c r="G11" s="230" t="s">
        <v>12</v>
      </c>
      <c r="H11" s="230" t="str">
        <f>'組合表'!AH9</f>
        <v>B5</v>
      </c>
      <c r="I11" s="50" t="str">
        <f t="shared" si="2"/>
        <v>B5B1</v>
      </c>
      <c r="J11" s="112"/>
      <c r="K11" s="356" t="str">
        <f>VLOOKUP(H11,'チーム表'!C:D,2,FALSE)</f>
        <v>田上闘球DREAMS</v>
      </c>
      <c r="L11" s="47"/>
      <c r="M11" s="230" t="str">
        <f>'組合表'!AI9</f>
        <v>C1</v>
      </c>
      <c r="N11" s="32" t="str">
        <f t="shared" si="3"/>
        <v>C1C5</v>
      </c>
      <c r="O11" s="109"/>
      <c r="P11" s="356" t="str">
        <f>VLOOKUP(M11,'チーム表'!C:D,2,FALSE)</f>
        <v>三馬パワフル</v>
      </c>
      <c r="Q11" s="242" t="s">
        <v>12</v>
      </c>
      <c r="R11" s="230" t="str">
        <f>'組合表'!AJ9</f>
        <v>C5</v>
      </c>
      <c r="S11" s="50" t="str">
        <f t="shared" si="4"/>
        <v>C5C1</v>
      </c>
      <c r="T11" s="112"/>
      <c r="U11" s="360" t="str">
        <f>VLOOKUP(R11,'チーム表'!C:D,2,FALSE)</f>
        <v>松任の大魔陣</v>
      </c>
      <c r="V11" s="35"/>
      <c r="X11" s="29"/>
      <c r="Z11" s="280"/>
      <c r="AE11" s="280"/>
      <c r="AG11" s="307" t="str">
        <f t="shared" si="0"/>
        <v>B1B5</v>
      </c>
      <c r="AH11" s="307">
        <f t="shared" si="5"/>
      </c>
    </row>
    <row r="12" spans="1:34" ht="24.75" customHeight="1">
      <c r="A12" s="238">
        <v>7</v>
      </c>
      <c r="B12" s="228"/>
      <c r="C12" s="225" t="str">
        <f>'組合表'!AG10</f>
        <v>F1</v>
      </c>
      <c r="D12" s="32" t="str">
        <f t="shared" si="1"/>
        <v>F1F5</v>
      </c>
      <c r="E12" s="99"/>
      <c r="F12" s="356" t="str">
        <f>VLOOKUP(C12,'チーム表'!C:D,2,FALSE)</f>
        <v>奥能登クラブジュニア</v>
      </c>
      <c r="G12" s="230" t="s">
        <v>12</v>
      </c>
      <c r="H12" s="230" t="str">
        <f>'組合表'!AH10</f>
        <v>F5</v>
      </c>
      <c r="I12" s="50" t="str">
        <f t="shared" si="2"/>
        <v>F5F1</v>
      </c>
      <c r="J12" s="112"/>
      <c r="K12" s="356" t="str">
        <f>VLOOKUP(H12,'チーム表'!C:D,2,FALSE)</f>
        <v>鞍月・三谷アタッカーズ</v>
      </c>
      <c r="L12" s="47"/>
      <c r="M12" s="230" t="str">
        <f>'組合表'!AI10</f>
        <v>D2</v>
      </c>
      <c r="N12" s="32" t="str">
        <f t="shared" si="3"/>
        <v>D2D3</v>
      </c>
      <c r="O12" s="109"/>
      <c r="P12" s="356" t="str">
        <f>VLOOKUP(M12,'チーム表'!C:D,2,FALSE)</f>
        <v>千坂ドッジファイヤーズ</v>
      </c>
      <c r="Q12" s="242" t="s">
        <v>12</v>
      </c>
      <c r="R12" s="230" t="str">
        <f>'組合表'!AJ10</f>
        <v>D3</v>
      </c>
      <c r="S12" s="50" t="str">
        <f t="shared" si="4"/>
        <v>D3D2</v>
      </c>
      <c r="T12" s="112"/>
      <c r="U12" s="360" t="str">
        <f>VLOOKUP(R12,'チーム表'!C:D,2,FALSE)</f>
        <v>呉羽ドッジボールクラブ</v>
      </c>
      <c r="V12" s="35"/>
      <c r="X12" s="29"/>
      <c r="Z12" s="280"/>
      <c r="AE12" s="280"/>
      <c r="AG12" s="307" t="str">
        <f t="shared" si="0"/>
        <v>F1F5</v>
      </c>
      <c r="AH12" s="307">
        <f t="shared" si="5"/>
      </c>
    </row>
    <row r="13" spans="1:34" ht="24.75" customHeight="1">
      <c r="A13" s="238">
        <v>8</v>
      </c>
      <c r="B13" s="228"/>
      <c r="C13" s="225" t="str">
        <f>'組合表'!AG11</f>
        <v>A2</v>
      </c>
      <c r="D13" s="32" t="str">
        <f t="shared" si="1"/>
        <v>A2A3</v>
      </c>
      <c r="E13" s="99"/>
      <c r="F13" s="356" t="str">
        <f>VLOOKUP(C13,'チーム表'!C:D,2,FALSE)</f>
        <v>針原パイレーツ</v>
      </c>
      <c r="G13" s="230" t="s">
        <v>12</v>
      </c>
      <c r="H13" s="230" t="str">
        <f>'組合表'!AH11</f>
        <v>A3</v>
      </c>
      <c r="I13" s="50" t="str">
        <f t="shared" si="2"/>
        <v>A3A2</v>
      </c>
      <c r="J13" s="112"/>
      <c r="K13" s="356" t="str">
        <f>VLOOKUP(H13,'チーム表'!C:D,2,FALSE)</f>
        <v>寺井クラブ</v>
      </c>
      <c r="L13" s="47"/>
      <c r="M13" s="230" t="str">
        <f>'組合表'!AI11</f>
        <v>B2</v>
      </c>
      <c r="N13" s="32" t="str">
        <f t="shared" si="3"/>
        <v>B2B3</v>
      </c>
      <c r="O13" s="109"/>
      <c r="P13" s="356" t="str">
        <f>VLOOKUP(M13,'チーム表'!C:D,2,FALSE)</f>
        <v>杉っ子ドッジファイターズ</v>
      </c>
      <c r="Q13" s="242" t="s">
        <v>12</v>
      </c>
      <c r="R13" s="230" t="str">
        <f>'組合表'!AJ11</f>
        <v>B3</v>
      </c>
      <c r="S13" s="50" t="str">
        <f t="shared" si="4"/>
        <v>B3B2</v>
      </c>
      <c r="T13" s="112"/>
      <c r="U13" s="360" t="str">
        <f>VLOOKUP(R13,'チーム表'!C:D,2,FALSE)</f>
        <v>向本折クラブA</v>
      </c>
      <c r="V13" s="35"/>
      <c r="X13" s="29"/>
      <c r="Z13" s="280"/>
      <c r="AE13" s="280"/>
      <c r="AG13" s="307" t="str">
        <f t="shared" si="0"/>
        <v>A2A3</v>
      </c>
      <c r="AH13" s="307">
        <f t="shared" si="5"/>
      </c>
    </row>
    <row r="14" spans="1:34" ht="24.75" customHeight="1">
      <c r="A14" s="238">
        <v>9</v>
      </c>
      <c r="B14" s="228"/>
      <c r="C14" s="225" t="str">
        <f>'組合表'!AG12</f>
        <v>E2</v>
      </c>
      <c r="D14" s="32" t="str">
        <f t="shared" si="1"/>
        <v>E2E3</v>
      </c>
      <c r="E14" s="99"/>
      <c r="F14" s="356" t="str">
        <f>VLOOKUP(C14,'チーム表'!C:D,2,FALSE)</f>
        <v>山中STARS</v>
      </c>
      <c r="G14" s="230" t="s">
        <v>12</v>
      </c>
      <c r="H14" s="230" t="str">
        <f>'組合表'!AH12</f>
        <v>E3</v>
      </c>
      <c r="I14" s="50" t="str">
        <f t="shared" si="2"/>
        <v>E3E2</v>
      </c>
      <c r="J14" s="112"/>
      <c r="K14" s="356" t="str">
        <f>VLOOKUP(H14,'チーム表'!C:D,2,FALSE)</f>
        <v>寺井九谷クラブ</v>
      </c>
      <c r="L14" s="47"/>
      <c r="M14" s="230" t="str">
        <f>'組合表'!AI12</f>
        <v>F2</v>
      </c>
      <c r="N14" s="32" t="str">
        <f t="shared" si="3"/>
        <v>F2F3</v>
      </c>
      <c r="O14" s="109"/>
      <c r="P14" s="356" t="str">
        <f>VLOOKUP(M14,'チーム表'!C:D,2,FALSE)</f>
        <v>千坂Fロータスルート</v>
      </c>
      <c r="Q14" s="242" t="s">
        <v>12</v>
      </c>
      <c r="R14" s="230" t="str">
        <f>'組合表'!AJ12</f>
        <v>F3</v>
      </c>
      <c r="S14" s="50" t="str">
        <f t="shared" si="4"/>
        <v>F3F2</v>
      </c>
      <c r="T14" s="112"/>
      <c r="U14" s="360" t="str">
        <f>VLOOKUP(R14,'チーム表'!C:D,2,FALSE)</f>
        <v>向本折クラブNew</v>
      </c>
      <c r="V14" s="35"/>
      <c r="X14" s="29"/>
      <c r="Z14" s="280"/>
      <c r="AE14" s="280"/>
      <c r="AG14" s="307" t="str">
        <f t="shared" si="0"/>
        <v>E2E3</v>
      </c>
      <c r="AH14" s="307">
        <f t="shared" si="5"/>
      </c>
    </row>
    <row r="15" spans="1:34" ht="24.75" customHeight="1">
      <c r="A15" s="238">
        <v>10</v>
      </c>
      <c r="B15" s="228"/>
      <c r="C15" s="225" t="str">
        <f>'組合表'!AG13</f>
        <v>G1</v>
      </c>
      <c r="D15" s="32" t="str">
        <f t="shared" si="1"/>
        <v>G1G4</v>
      </c>
      <c r="E15" s="99"/>
      <c r="F15" s="356" t="str">
        <f>VLOOKUP(C15,'チーム表'!C:D,2,FALSE)</f>
        <v>ドッジの王子様</v>
      </c>
      <c r="G15" s="230" t="s">
        <v>12</v>
      </c>
      <c r="H15" s="230" t="str">
        <f>'組合表'!AH13</f>
        <v>G4</v>
      </c>
      <c r="I15" s="50" t="str">
        <f t="shared" si="2"/>
        <v>G4G1</v>
      </c>
      <c r="J15" s="112"/>
      <c r="K15" s="356" t="str">
        <f>VLOOKUP(H15,'チーム表'!C:D,2,FALSE)</f>
        <v>寺井クラブJr.</v>
      </c>
      <c r="L15" s="47"/>
      <c r="M15" s="230" t="str">
        <f>'組合表'!AI13</f>
        <v>A4</v>
      </c>
      <c r="N15" s="32" t="str">
        <f t="shared" si="3"/>
        <v>A4A5</v>
      </c>
      <c r="O15" s="109"/>
      <c r="P15" s="356" t="str">
        <f>VLOOKUP(M15,'チーム表'!C:D,2,FALSE)</f>
        <v>米丸ドッジボールクラブ</v>
      </c>
      <c r="Q15" s="242" t="s">
        <v>12</v>
      </c>
      <c r="R15" s="230" t="str">
        <f>'組合表'!AJ13</f>
        <v>A5</v>
      </c>
      <c r="S15" s="50" t="str">
        <f t="shared" si="4"/>
        <v>A5A4</v>
      </c>
      <c r="T15" s="112"/>
      <c r="U15" s="360" t="str">
        <f>VLOOKUP(R15,'チーム表'!C:D,2,FALSE)</f>
        <v>三谷D.B.C</v>
      </c>
      <c r="V15" s="35"/>
      <c r="X15" s="29"/>
      <c r="Z15" s="280"/>
      <c r="AE15" s="280"/>
      <c r="AG15" s="307" t="str">
        <f t="shared" si="0"/>
        <v>G1G4</v>
      </c>
      <c r="AH15" s="307">
        <f t="shared" si="5"/>
      </c>
    </row>
    <row r="16" spans="1:34" ht="24.75" customHeight="1">
      <c r="A16" s="238">
        <v>11</v>
      </c>
      <c r="B16" s="228"/>
      <c r="C16" s="225" t="str">
        <f>'組合表'!AG14</f>
        <v>C4</v>
      </c>
      <c r="D16" s="32" t="str">
        <f t="shared" si="1"/>
        <v>C4C5</v>
      </c>
      <c r="E16" s="99"/>
      <c r="F16" s="356" t="str">
        <f>VLOOKUP(C16,'チーム表'!C:D,2,FALSE)</f>
        <v>あさひスーパーファイターズ</v>
      </c>
      <c r="G16" s="230" t="s">
        <v>12</v>
      </c>
      <c r="H16" s="230" t="str">
        <f>'組合表'!AH14</f>
        <v>C5</v>
      </c>
      <c r="I16" s="50" t="str">
        <f t="shared" si="2"/>
        <v>C5C4</v>
      </c>
      <c r="J16" s="112"/>
      <c r="K16" s="356" t="str">
        <f>VLOOKUP(H16,'チーム表'!C:D,2,FALSE)</f>
        <v>松任の大魔陣</v>
      </c>
      <c r="L16" s="47"/>
      <c r="M16" s="230" t="str">
        <f>'組合表'!AI14</f>
        <v>E4</v>
      </c>
      <c r="N16" s="32" t="str">
        <f t="shared" si="3"/>
        <v>E4E5</v>
      </c>
      <c r="O16" s="109"/>
      <c r="P16" s="356" t="str">
        <f>VLOOKUP(M16,'チーム表'!C:D,2,FALSE)</f>
        <v>NISHI　Ｊｒスターズ</v>
      </c>
      <c r="Q16" s="242" t="s">
        <v>12</v>
      </c>
      <c r="R16" s="230" t="str">
        <f>'組合表'!AJ14</f>
        <v>E5</v>
      </c>
      <c r="S16" s="50" t="str">
        <f t="shared" si="4"/>
        <v>E5E4</v>
      </c>
      <c r="T16" s="112"/>
      <c r="U16" s="360" t="str">
        <f>VLOOKUP(R16,'チーム表'!C:D,2,FALSE)</f>
        <v>田上闘球FUTURES</v>
      </c>
      <c r="V16" s="35"/>
      <c r="X16" s="29"/>
      <c r="Z16" s="280"/>
      <c r="AE16" s="280"/>
      <c r="AG16" s="307" t="str">
        <f t="shared" si="0"/>
        <v>C4C5</v>
      </c>
      <c r="AH16" s="307">
        <f t="shared" si="5"/>
      </c>
    </row>
    <row r="17" spans="1:34" ht="24.75" customHeight="1">
      <c r="A17" s="238">
        <v>12</v>
      </c>
      <c r="B17" s="228"/>
      <c r="C17" s="225" t="str">
        <f>'組合表'!AG15</f>
        <v>D1</v>
      </c>
      <c r="D17" s="32" t="str">
        <f t="shared" si="1"/>
        <v>D1D3</v>
      </c>
      <c r="E17" s="99"/>
      <c r="F17" s="356" t="str">
        <f>VLOOKUP(C17,'チーム表'!C:D,2,FALSE)</f>
        <v>鵜川ミラクルフェニックス</v>
      </c>
      <c r="G17" s="230" t="s">
        <v>12</v>
      </c>
      <c r="H17" s="230" t="str">
        <f>'組合表'!AH15</f>
        <v>D3</v>
      </c>
      <c r="I17" s="50" t="str">
        <f t="shared" si="2"/>
        <v>D3D1</v>
      </c>
      <c r="J17" s="112"/>
      <c r="K17" s="356" t="str">
        <f>VLOOKUP(H17,'チーム表'!C:D,2,FALSE)</f>
        <v>呉羽ドッジボールクラブ</v>
      </c>
      <c r="L17" s="47"/>
      <c r="M17" s="230" t="str">
        <f>'組合表'!AI15</f>
        <v>G1</v>
      </c>
      <c r="N17" s="32" t="str">
        <f t="shared" si="3"/>
        <v>G1G3</v>
      </c>
      <c r="O17" s="109"/>
      <c r="P17" s="356" t="str">
        <f>VLOOKUP(M17,'チーム表'!C:D,2,FALSE)</f>
        <v>ドッジの王子様</v>
      </c>
      <c r="Q17" s="242" t="s">
        <v>12</v>
      </c>
      <c r="R17" s="230" t="str">
        <f>'組合表'!AJ15</f>
        <v>G3</v>
      </c>
      <c r="S17" s="50" t="str">
        <f t="shared" si="4"/>
        <v>G3G1</v>
      </c>
      <c r="T17" s="112"/>
      <c r="U17" s="360" t="str">
        <f>VLOOKUP(R17,'チーム表'!C:D,2,FALSE)</f>
        <v>鵜川ミラクルフェニックスＪｒ</v>
      </c>
      <c r="V17" s="35"/>
      <c r="X17" s="29"/>
      <c r="Z17" s="280"/>
      <c r="AE17" s="280"/>
      <c r="AG17" s="307" t="str">
        <f t="shared" si="0"/>
        <v>D1D3</v>
      </c>
      <c r="AH17" s="307">
        <f t="shared" si="5"/>
      </c>
    </row>
    <row r="18" spans="1:34" ht="24.75" customHeight="1">
      <c r="A18" s="238">
        <v>13</v>
      </c>
      <c r="B18" s="228"/>
      <c r="C18" s="225" t="str">
        <f>'組合表'!AG16</f>
        <v>B1</v>
      </c>
      <c r="D18" s="32" t="str">
        <f t="shared" si="1"/>
        <v>B1B4</v>
      </c>
      <c r="E18" s="99"/>
      <c r="F18" s="356" t="str">
        <f>VLOOKUP(C18,'チーム表'!C:D,2,FALSE)</f>
        <v>小木クラブ</v>
      </c>
      <c r="G18" s="230" t="s">
        <v>12</v>
      </c>
      <c r="H18" s="230" t="str">
        <f>'組合表'!AH16</f>
        <v>B4</v>
      </c>
      <c r="I18" s="50" t="str">
        <f t="shared" si="2"/>
        <v>B4B1</v>
      </c>
      <c r="J18" s="112"/>
      <c r="K18" s="356" t="str">
        <f>VLOOKUP(H18,'チーム表'!C:D,2,FALSE)</f>
        <v>NISHIファイヤースターズ</v>
      </c>
      <c r="L18" s="47"/>
      <c r="M18" s="230" t="str">
        <f>'組合表'!AI16</f>
        <v>C1</v>
      </c>
      <c r="N18" s="32" t="str">
        <f t="shared" si="3"/>
        <v>C1C4</v>
      </c>
      <c r="O18" s="109"/>
      <c r="P18" s="356" t="str">
        <f>VLOOKUP(M18,'チーム表'!C:D,2,FALSE)</f>
        <v>三馬パワフル</v>
      </c>
      <c r="Q18" s="242" t="s">
        <v>12</v>
      </c>
      <c r="R18" s="230" t="str">
        <f>'組合表'!AJ16</f>
        <v>C4</v>
      </c>
      <c r="S18" s="50" t="str">
        <f t="shared" si="4"/>
        <v>C4C1</v>
      </c>
      <c r="T18" s="112"/>
      <c r="U18" s="360" t="str">
        <f>VLOOKUP(R18,'チーム表'!C:D,2,FALSE)</f>
        <v>あさひスーパーファイターズ</v>
      </c>
      <c r="V18" s="35"/>
      <c r="X18" s="29"/>
      <c r="Z18" s="280"/>
      <c r="AE18" s="280"/>
      <c r="AG18" s="307" t="str">
        <f t="shared" si="0"/>
        <v>B1B4</v>
      </c>
      <c r="AH18" s="307">
        <f t="shared" si="5"/>
      </c>
    </row>
    <row r="19" spans="1:34" ht="24.75" customHeight="1">
      <c r="A19" s="238">
        <v>14</v>
      </c>
      <c r="B19" s="228"/>
      <c r="C19" s="225" t="str">
        <f>'組合表'!AG17</f>
        <v>F1</v>
      </c>
      <c r="D19" s="32" t="str">
        <f t="shared" si="1"/>
        <v>F1F4</v>
      </c>
      <c r="E19" s="99"/>
      <c r="F19" s="356" t="str">
        <f>VLOOKUP(C19,'チーム表'!C:D,2,FALSE)</f>
        <v>奥能登クラブジュニア</v>
      </c>
      <c r="G19" s="230" t="s">
        <v>12</v>
      </c>
      <c r="H19" s="230" t="str">
        <f>'組合表'!AH17</f>
        <v>F4</v>
      </c>
      <c r="I19" s="50" t="str">
        <f t="shared" si="2"/>
        <v>F4F1</v>
      </c>
      <c r="J19" s="112"/>
      <c r="K19" s="356" t="str">
        <f>VLOOKUP(H19,'チーム表'!C:D,2,FALSE)</f>
        <v>松任の大魔陣Jr</v>
      </c>
      <c r="L19" s="47"/>
      <c r="M19" s="230" t="str">
        <f>'組合表'!AI17</f>
        <v>D2</v>
      </c>
      <c r="N19" s="32" t="str">
        <f t="shared" si="3"/>
        <v>D2D4</v>
      </c>
      <c r="O19" s="109"/>
      <c r="P19" s="356" t="str">
        <f>VLOOKUP(M19,'チーム表'!C:D,2,FALSE)</f>
        <v>千坂ドッジファイヤーズ</v>
      </c>
      <c r="Q19" s="242" t="s">
        <v>12</v>
      </c>
      <c r="R19" s="230" t="str">
        <f>'組合表'!AJ17</f>
        <v>D4</v>
      </c>
      <c r="S19" s="50" t="str">
        <f t="shared" si="4"/>
        <v>D4D2</v>
      </c>
      <c r="T19" s="112"/>
      <c r="U19" s="360" t="str">
        <f>VLOOKUP(R19,'チーム表'!C:D,2,FALSE)</f>
        <v>鞍月アタッカーズ</v>
      </c>
      <c r="V19" s="35"/>
      <c r="W19" s="29"/>
      <c r="X19" s="29"/>
      <c r="Y19" s="281"/>
      <c r="Z19" s="280"/>
      <c r="AE19" s="280"/>
      <c r="AG19" s="307" t="str">
        <f t="shared" si="0"/>
        <v>F1F4</v>
      </c>
      <c r="AH19" s="307">
        <f t="shared" si="5"/>
      </c>
    </row>
    <row r="20" spans="1:34" ht="24.75" customHeight="1">
      <c r="A20" s="238">
        <v>15</v>
      </c>
      <c r="B20" s="228"/>
      <c r="C20" s="226" t="str">
        <f>'組合表'!AG18</f>
        <v>A2</v>
      </c>
      <c r="D20" s="211" t="str">
        <f t="shared" si="1"/>
        <v>A2A5</v>
      </c>
      <c r="E20" s="100"/>
      <c r="F20" s="357" t="str">
        <f>VLOOKUP(C20,'チーム表'!C:D,2,FALSE)</f>
        <v>針原パイレーツ</v>
      </c>
      <c r="G20" s="231" t="s">
        <v>12</v>
      </c>
      <c r="H20" s="231" t="str">
        <f>'組合表'!AH18</f>
        <v>A5</v>
      </c>
      <c r="I20" s="212" t="str">
        <f t="shared" si="2"/>
        <v>A5A2</v>
      </c>
      <c r="J20" s="113"/>
      <c r="K20" s="357" t="str">
        <f>VLOOKUP(H20,'チーム表'!C:D,2,FALSE)</f>
        <v>三谷D.B.C</v>
      </c>
      <c r="L20" s="49"/>
      <c r="M20" s="233" t="str">
        <f>'組合表'!AI18</f>
        <v>B2</v>
      </c>
      <c r="N20" s="211" t="str">
        <f t="shared" si="3"/>
        <v>B2B5</v>
      </c>
      <c r="O20" s="213"/>
      <c r="P20" s="357" t="str">
        <f>VLOOKUP(M20,'チーム表'!C:D,2,FALSE)</f>
        <v>杉っ子ドッジファイターズ</v>
      </c>
      <c r="Q20" s="244" t="s">
        <v>12</v>
      </c>
      <c r="R20" s="234" t="str">
        <f>'組合表'!AJ18</f>
        <v>B5</v>
      </c>
      <c r="S20" s="212" t="str">
        <f t="shared" si="4"/>
        <v>B5B2</v>
      </c>
      <c r="T20" s="115"/>
      <c r="U20" s="361" t="str">
        <f>VLOOKUP(R20,'チーム表'!C:D,2,FALSE)</f>
        <v>田上闘球DREAMS</v>
      </c>
      <c r="V20" s="35"/>
      <c r="X20" s="29"/>
      <c r="Z20" s="280"/>
      <c r="AE20" s="280"/>
      <c r="AG20" s="307" t="str">
        <f t="shared" si="0"/>
        <v>A2A5</v>
      </c>
      <c r="AH20" s="307">
        <f t="shared" si="5"/>
      </c>
    </row>
    <row r="21" spans="1:34" ht="24.75" customHeight="1">
      <c r="A21" s="238">
        <v>16</v>
      </c>
      <c r="B21" s="228"/>
      <c r="C21" s="228" t="str">
        <f>'組合表'!AG19</f>
        <v>E2</v>
      </c>
      <c r="D21" s="30" t="str">
        <f t="shared" si="1"/>
        <v>E2E5</v>
      </c>
      <c r="E21" s="99"/>
      <c r="F21" s="356" t="str">
        <f>VLOOKUP(C21,'チーム表'!C:D,2,FALSE)</f>
        <v>山中STARS</v>
      </c>
      <c r="G21" s="242" t="s">
        <v>12</v>
      </c>
      <c r="H21" s="230" t="str">
        <f>'組合表'!AH19</f>
        <v>E5</v>
      </c>
      <c r="I21" s="46" t="str">
        <f t="shared" si="2"/>
        <v>E5E2</v>
      </c>
      <c r="J21" s="112"/>
      <c r="K21" s="356" t="str">
        <f>VLOOKUP(H21,'チーム表'!C:D,2,FALSE)</f>
        <v>田上闘球FUTURES</v>
      </c>
      <c r="L21" s="47"/>
      <c r="M21" s="230" t="str">
        <f>'組合表'!AI19</f>
        <v>F2</v>
      </c>
      <c r="N21" s="30" t="str">
        <f t="shared" si="3"/>
        <v>F2F5</v>
      </c>
      <c r="O21" s="109"/>
      <c r="P21" s="356" t="str">
        <f>VLOOKUP(M21,'チーム表'!C:D,2,FALSE)</f>
        <v>千坂Fロータスルート</v>
      </c>
      <c r="Q21" s="242" t="s">
        <v>12</v>
      </c>
      <c r="R21" s="230" t="str">
        <f>'組合表'!AJ19</f>
        <v>F5</v>
      </c>
      <c r="S21" s="46" t="str">
        <f t="shared" si="4"/>
        <v>F5F2</v>
      </c>
      <c r="T21" s="112"/>
      <c r="U21" s="360" t="str">
        <f>VLOOKUP(R21,'チーム表'!C:D,2,FALSE)</f>
        <v>鞍月・三谷アタッカーズ</v>
      </c>
      <c r="V21" s="35"/>
      <c r="X21" s="29"/>
      <c r="Z21" s="280"/>
      <c r="AE21" s="280"/>
      <c r="AG21" s="307" t="str">
        <f t="shared" si="0"/>
        <v>E2E5</v>
      </c>
      <c r="AH21" s="307">
        <f t="shared" si="5"/>
      </c>
    </row>
    <row r="22" spans="1:34" ht="24.75" customHeight="1">
      <c r="A22" s="238">
        <v>17</v>
      </c>
      <c r="B22" s="228"/>
      <c r="C22" s="228" t="str">
        <f>'組合表'!AG20</f>
        <v>B1</v>
      </c>
      <c r="D22" s="32" t="str">
        <f t="shared" si="1"/>
        <v>B1B3</v>
      </c>
      <c r="E22" s="99"/>
      <c r="F22" s="356" t="str">
        <f>VLOOKUP(C22,'チーム表'!C:D,2,FALSE)</f>
        <v>小木クラブ</v>
      </c>
      <c r="G22" s="242" t="s">
        <v>12</v>
      </c>
      <c r="H22" s="230" t="str">
        <f>'組合表'!AH20</f>
        <v>B3</v>
      </c>
      <c r="I22" s="50" t="str">
        <f t="shared" si="2"/>
        <v>B3B1</v>
      </c>
      <c r="J22" s="112"/>
      <c r="K22" s="356" t="str">
        <f>VLOOKUP(H22,'チーム表'!C:D,2,FALSE)</f>
        <v>向本折クラブA</v>
      </c>
      <c r="L22" s="47"/>
      <c r="M22" s="230" t="str">
        <f>'組合表'!AI20</f>
        <v>C1</v>
      </c>
      <c r="N22" s="32" t="str">
        <f t="shared" si="3"/>
        <v>C1C3</v>
      </c>
      <c r="O22" s="109"/>
      <c r="P22" s="356" t="str">
        <f>VLOOKUP(M22,'チーム表'!C:D,2,FALSE)</f>
        <v>三馬パワフル</v>
      </c>
      <c r="Q22" s="242" t="s">
        <v>12</v>
      </c>
      <c r="R22" s="230" t="str">
        <f>'組合表'!AJ20</f>
        <v>C3</v>
      </c>
      <c r="S22" s="50" t="str">
        <f t="shared" si="4"/>
        <v>C3C1</v>
      </c>
      <c r="T22" s="112"/>
      <c r="U22" s="360" t="str">
        <f>VLOOKUP(R22,'チーム表'!C:D,2,FALSE)</f>
        <v>山中SPARS</v>
      </c>
      <c r="V22" s="35"/>
      <c r="X22" s="29"/>
      <c r="Z22" s="280"/>
      <c r="AE22" s="280"/>
      <c r="AG22" s="307" t="str">
        <f t="shared" si="0"/>
        <v>B1B3</v>
      </c>
      <c r="AH22" s="307">
        <f t="shared" si="5"/>
      </c>
    </row>
    <row r="23" spans="1:34" ht="24.75" customHeight="1">
      <c r="A23" s="238">
        <v>18</v>
      </c>
      <c r="B23" s="228"/>
      <c r="C23" s="228" t="str">
        <f>'組合表'!AG21</f>
        <v>F1</v>
      </c>
      <c r="D23" s="32" t="str">
        <f t="shared" si="1"/>
        <v>F1F3</v>
      </c>
      <c r="E23" s="99"/>
      <c r="F23" s="356" t="str">
        <f>VLOOKUP(C23,'チーム表'!C:D,2,FALSE)</f>
        <v>奥能登クラブジュニア</v>
      </c>
      <c r="G23" s="242" t="s">
        <v>12</v>
      </c>
      <c r="H23" s="230" t="str">
        <f>'組合表'!AH21</f>
        <v>F3</v>
      </c>
      <c r="I23" s="50" t="str">
        <f t="shared" si="2"/>
        <v>F3F1</v>
      </c>
      <c r="J23" s="112"/>
      <c r="K23" s="356" t="str">
        <f>VLOOKUP(H23,'チーム表'!C:D,2,FALSE)</f>
        <v>向本折クラブNew</v>
      </c>
      <c r="L23" s="47"/>
      <c r="M23" s="230" t="str">
        <f>'組合表'!AI21</f>
        <v>A2</v>
      </c>
      <c r="N23" s="32" t="str">
        <f t="shared" si="3"/>
        <v>A2A4</v>
      </c>
      <c r="O23" s="109"/>
      <c r="P23" s="356" t="str">
        <f>VLOOKUP(M23,'チーム表'!C:D,2,FALSE)</f>
        <v>針原パイレーツ</v>
      </c>
      <c r="Q23" s="242" t="s">
        <v>12</v>
      </c>
      <c r="R23" s="230" t="str">
        <f>'組合表'!AJ21</f>
        <v>A4</v>
      </c>
      <c r="S23" s="50" t="str">
        <f t="shared" si="4"/>
        <v>A4A2</v>
      </c>
      <c r="T23" s="112"/>
      <c r="U23" s="360" t="str">
        <f>VLOOKUP(R23,'チーム表'!C:D,2,FALSE)</f>
        <v>米丸ドッジボールクラブ</v>
      </c>
      <c r="V23" s="35"/>
      <c r="X23" s="29"/>
      <c r="Z23" s="280"/>
      <c r="AE23" s="280"/>
      <c r="AG23" s="307" t="str">
        <f t="shared" si="0"/>
        <v>F1F3</v>
      </c>
      <c r="AH23" s="307">
        <f t="shared" si="5"/>
      </c>
    </row>
    <row r="24" spans="1:34" ht="24.75" customHeight="1">
      <c r="A24" s="238">
        <v>19</v>
      </c>
      <c r="B24" s="228"/>
      <c r="C24" s="228" t="str">
        <f>'組合表'!AG22</f>
        <v>C2</v>
      </c>
      <c r="D24" s="32" t="str">
        <f t="shared" si="1"/>
        <v>C2C4</v>
      </c>
      <c r="E24" s="99"/>
      <c r="F24" s="356" t="str">
        <f>VLOOKUP(C24,'チーム表'!C:D,2,FALSE)</f>
        <v>珠洲クラブ</v>
      </c>
      <c r="G24" s="242" t="s">
        <v>12</v>
      </c>
      <c r="H24" s="230" t="str">
        <f>'組合表'!AH22</f>
        <v>C4</v>
      </c>
      <c r="I24" s="50" t="str">
        <f t="shared" si="2"/>
        <v>C4C2</v>
      </c>
      <c r="J24" s="112"/>
      <c r="K24" s="356" t="str">
        <f>VLOOKUP(H24,'チーム表'!C:D,2,FALSE)</f>
        <v>あさひスーパーファイターズ</v>
      </c>
      <c r="L24" s="47"/>
      <c r="M24" s="230" t="str">
        <f>'組合表'!AI22</f>
        <v>E2</v>
      </c>
      <c r="N24" s="32" t="str">
        <f t="shared" si="3"/>
        <v>E2E4</v>
      </c>
      <c r="O24" s="109"/>
      <c r="P24" s="356" t="str">
        <f>VLOOKUP(M24,'チーム表'!C:D,2,FALSE)</f>
        <v>山中STARS</v>
      </c>
      <c r="Q24" s="242" t="s">
        <v>12</v>
      </c>
      <c r="R24" s="230" t="str">
        <f>'組合表'!AJ22</f>
        <v>E4</v>
      </c>
      <c r="S24" s="50" t="str">
        <f t="shared" si="4"/>
        <v>E4E2</v>
      </c>
      <c r="T24" s="112"/>
      <c r="U24" s="360" t="str">
        <f>VLOOKUP(R24,'チーム表'!C:D,2,FALSE)</f>
        <v>NISHI　Ｊｒスターズ</v>
      </c>
      <c r="V24" s="35"/>
      <c r="X24" s="29"/>
      <c r="Z24" s="280"/>
      <c r="AE24" s="280"/>
      <c r="AG24" s="307" t="str">
        <f t="shared" si="0"/>
        <v>C2C4</v>
      </c>
      <c r="AH24" s="307">
        <f t="shared" si="5"/>
      </c>
    </row>
    <row r="25" spans="1:34" ht="24.75" customHeight="1">
      <c r="A25" s="238">
        <v>20</v>
      </c>
      <c r="B25" s="228"/>
      <c r="C25" s="228" t="str">
        <f>'組合表'!AG23</f>
        <v>A3</v>
      </c>
      <c r="D25" s="32" t="str">
        <f t="shared" si="1"/>
        <v>A3A5</v>
      </c>
      <c r="E25" s="99"/>
      <c r="F25" s="356" t="str">
        <f>VLOOKUP(C25,'チーム表'!C:D,2,FALSE)</f>
        <v>寺井クラブ</v>
      </c>
      <c r="G25" s="242" t="s">
        <v>12</v>
      </c>
      <c r="H25" s="230" t="str">
        <f>'組合表'!AH23</f>
        <v>A5</v>
      </c>
      <c r="I25" s="50" t="str">
        <f t="shared" si="2"/>
        <v>A5A3</v>
      </c>
      <c r="J25" s="112"/>
      <c r="K25" s="356" t="str">
        <f>VLOOKUP(H25,'チーム表'!C:D,2,FALSE)</f>
        <v>三谷D.B.C</v>
      </c>
      <c r="L25" s="47"/>
      <c r="M25" s="230" t="str">
        <f>'組合表'!AI23</f>
        <v>B3</v>
      </c>
      <c r="N25" s="32" t="str">
        <f t="shared" si="3"/>
        <v>B3B5</v>
      </c>
      <c r="O25" s="109"/>
      <c r="P25" s="356" t="str">
        <f>VLOOKUP(M25,'チーム表'!C:D,2,FALSE)</f>
        <v>向本折クラブA</v>
      </c>
      <c r="Q25" s="242" t="s">
        <v>12</v>
      </c>
      <c r="R25" s="230" t="str">
        <f>'組合表'!AJ23</f>
        <v>B5</v>
      </c>
      <c r="S25" s="50" t="str">
        <f t="shared" si="4"/>
        <v>B5B3</v>
      </c>
      <c r="T25" s="112"/>
      <c r="U25" s="360" t="str">
        <f>VLOOKUP(R25,'チーム表'!C:D,2,FALSE)</f>
        <v>田上闘球DREAMS</v>
      </c>
      <c r="V25" s="35"/>
      <c r="X25" s="29"/>
      <c r="Z25" s="280"/>
      <c r="AE25" s="280"/>
      <c r="AG25" s="307" t="str">
        <f t="shared" si="0"/>
        <v>A3A5</v>
      </c>
      <c r="AH25" s="307">
        <f t="shared" si="5"/>
      </c>
    </row>
    <row r="26" spans="1:34" ht="24.75" customHeight="1">
      <c r="A26" s="238">
        <v>21</v>
      </c>
      <c r="B26" s="228"/>
      <c r="C26" s="228" t="str">
        <f>'組合表'!AG24</f>
        <v>E3</v>
      </c>
      <c r="D26" s="32" t="str">
        <f t="shared" si="1"/>
        <v>E3E5</v>
      </c>
      <c r="E26" s="99"/>
      <c r="F26" s="356" t="str">
        <f>VLOOKUP(C26,'チーム表'!C:D,2,FALSE)</f>
        <v>寺井九谷クラブ</v>
      </c>
      <c r="G26" s="242" t="s">
        <v>12</v>
      </c>
      <c r="H26" s="230" t="str">
        <f>'組合表'!AH24</f>
        <v>E5</v>
      </c>
      <c r="I26" s="50" t="str">
        <f t="shared" si="2"/>
        <v>E5E3</v>
      </c>
      <c r="J26" s="112"/>
      <c r="K26" s="356" t="str">
        <f>VLOOKUP(H26,'チーム表'!C:D,2,FALSE)</f>
        <v>田上闘球FUTURES</v>
      </c>
      <c r="L26" s="47"/>
      <c r="M26" s="230" t="str">
        <f>'組合表'!AI24</f>
        <v>F3</v>
      </c>
      <c r="N26" s="32" t="str">
        <f t="shared" si="3"/>
        <v>F3F5</v>
      </c>
      <c r="O26" s="109"/>
      <c r="P26" s="356" t="str">
        <f>VLOOKUP(M26,'チーム表'!C:D,2,FALSE)</f>
        <v>向本折クラブNew</v>
      </c>
      <c r="Q26" s="242" t="s">
        <v>12</v>
      </c>
      <c r="R26" s="230" t="str">
        <f>'組合表'!AJ24</f>
        <v>F5</v>
      </c>
      <c r="S26" s="50" t="str">
        <f t="shared" si="4"/>
        <v>F5F3</v>
      </c>
      <c r="T26" s="112"/>
      <c r="U26" s="360" t="str">
        <f>VLOOKUP(R26,'チーム表'!C:D,2,FALSE)</f>
        <v>鞍月・三谷アタッカーズ</v>
      </c>
      <c r="V26" s="35"/>
      <c r="X26" s="29"/>
      <c r="Z26" s="280"/>
      <c r="AE26" s="280"/>
      <c r="AG26" s="307" t="str">
        <f t="shared" si="0"/>
        <v>E3E5</v>
      </c>
      <c r="AH26" s="307">
        <f t="shared" si="5"/>
      </c>
    </row>
    <row r="27" spans="1:34" ht="24.75" customHeight="1">
      <c r="A27" s="238">
        <v>22</v>
      </c>
      <c r="B27" s="228"/>
      <c r="C27" s="228">
        <f>'組合表'!AG25</f>
      </c>
      <c r="D27" s="32">
        <f t="shared" si="1"/>
      </c>
      <c r="E27" s="99"/>
      <c r="F27" s="356" t="e">
        <f>VLOOKUP(C27,'チーム表'!C:D,2,FALSE)</f>
        <v>#N/A</v>
      </c>
      <c r="G27" s="242" t="s">
        <v>12</v>
      </c>
      <c r="H27" s="230">
        <f>'組合表'!AH25</f>
      </c>
      <c r="I27" s="50">
        <f t="shared" si="2"/>
      </c>
      <c r="J27" s="112"/>
      <c r="K27" s="356" t="e">
        <f>VLOOKUP(H27,'チーム表'!C:D,2,FALSE)</f>
        <v>#N/A</v>
      </c>
      <c r="L27" s="47"/>
      <c r="M27" s="230">
        <f>'組合表'!AI25</f>
      </c>
      <c r="N27" s="32">
        <f t="shared" si="3"/>
      </c>
      <c r="O27" s="109"/>
      <c r="P27" s="356" t="e">
        <f>VLOOKUP(M27,'チーム表'!C:D,2,FALSE)</f>
        <v>#N/A</v>
      </c>
      <c r="Q27" s="242" t="s">
        <v>12</v>
      </c>
      <c r="R27" s="230">
        <f>'組合表'!AJ25</f>
      </c>
      <c r="S27" s="50">
        <f t="shared" si="4"/>
      </c>
      <c r="T27" s="112"/>
      <c r="U27" s="360" t="e">
        <f>VLOOKUP(R27,'チーム表'!C:D,2,FALSE)</f>
        <v>#N/A</v>
      </c>
      <c r="V27" s="35"/>
      <c r="X27" s="29"/>
      <c r="Z27" s="280"/>
      <c r="AE27" s="280"/>
      <c r="AG27" s="307">
        <f t="shared" si="0"/>
      </c>
      <c r="AH27" s="307">
        <f t="shared" si="5"/>
      </c>
    </row>
    <row r="28" spans="1:34" ht="24.75" customHeight="1">
      <c r="A28" s="238">
        <v>23</v>
      </c>
      <c r="B28" s="228"/>
      <c r="C28" s="235">
        <f>'組合表'!AG26</f>
      </c>
      <c r="D28" s="31">
        <f t="shared" si="1"/>
      </c>
      <c r="E28" s="100"/>
      <c r="F28" s="357" t="e">
        <f>VLOOKUP(C28,'チーム表'!C:D,2,FALSE)</f>
        <v>#N/A</v>
      </c>
      <c r="G28" s="244" t="s">
        <v>12</v>
      </c>
      <c r="H28" s="231">
        <f>'組合表'!AH26</f>
      </c>
      <c r="I28" s="48">
        <f t="shared" si="2"/>
      </c>
      <c r="J28" s="113"/>
      <c r="K28" s="357" t="e">
        <f>VLOOKUP(H28,'チーム表'!C:D,2,FALSE)</f>
        <v>#N/A</v>
      </c>
      <c r="L28" s="49"/>
      <c r="M28" s="231">
        <f>'組合表'!AI26</f>
      </c>
      <c r="N28" s="31">
        <f t="shared" si="3"/>
      </c>
      <c r="O28" s="110"/>
      <c r="P28" s="357" t="e">
        <f>VLOOKUP(M28,'チーム表'!C:D,2,FALSE)</f>
        <v>#N/A</v>
      </c>
      <c r="Q28" s="244" t="s">
        <v>12</v>
      </c>
      <c r="R28" s="231">
        <f>'組合表'!AJ26</f>
      </c>
      <c r="S28" s="48">
        <f t="shared" si="4"/>
      </c>
      <c r="T28" s="113"/>
      <c r="U28" s="361" t="e">
        <f>VLOOKUP(R28,'チーム表'!C:D,2,FALSE)</f>
        <v>#N/A</v>
      </c>
      <c r="V28" s="35"/>
      <c r="X28" s="29"/>
      <c r="Z28" s="280"/>
      <c r="AE28" s="280"/>
      <c r="AG28" s="307">
        <f t="shared" si="0"/>
      </c>
      <c r="AH28" s="307">
        <f t="shared" si="5"/>
      </c>
    </row>
    <row r="29" spans="1:34" ht="24.75" customHeight="1">
      <c r="A29" s="238">
        <v>24</v>
      </c>
      <c r="B29" s="228"/>
      <c r="C29" s="228">
        <f>'組合表'!AG27</f>
      </c>
      <c r="D29" s="30">
        <f t="shared" si="1"/>
      </c>
      <c r="E29" s="99"/>
      <c r="F29" s="356" t="e">
        <f>VLOOKUP(C29,'チーム表'!C:D,2,FALSE)</f>
        <v>#N/A</v>
      </c>
      <c r="G29" s="242" t="s">
        <v>12</v>
      </c>
      <c r="H29" s="230">
        <f>'組合表'!AH27</f>
      </c>
      <c r="I29" s="46">
        <f t="shared" si="2"/>
      </c>
      <c r="J29" s="112"/>
      <c r="K29" s="356" t="e">
        <f>VLOOKUP(H29,'チーム表'!C:D,2,FALSE)</f>
        <v>#N/A</v>
      </c>
      <c r="L29" s="47"/>
      <c r="M29" s="230">
        <f>'組合表'!AI27</f>
      </c>
      <c r="N29" s="30">
        <f t="shared" si="3"/>
      </c>
      <c r="O29" s="109"/>
      <c r="P29" s="356" t="e">
        <f>VLOOKUP(M29,'チーム表'!C:D,2,FALSE)</f>
        <v>#N/A</v>
      </c>
      <c r="Q29" s="242" t="s">
        <v>12</v>
      </c>
      <c r="R29" s="230">
        <f>'組合表'!AJ27</f>
      </c>
      <c r="S29" s="46">
        <f t="shared" si="4"/>
      </c>
      <c r="T29" s="112"/>
      <c r="U29" s="360" t="e">
        <f>VLOOKUP(R29,'チーム表'!C:D,2,FALSE)</f>
        <v>#N/A</v>
      </c>
      <c r="V29" s="35"/>
      <c r="X29" s="29"/>
      <c r="Z29" s="280"/>
      <c r="AE29" s="280"/>
      <c r="AG29" s="307">
        <f t="shared" si="0"/>
      </c>
      <c r="AH29" s="307">
        <f t="shared" si="5"/>
      </c>
    </row>
    <row r="30" spans="1:34" ht="24.75" customHeight="1">
      <c r="A30" s="238">
        <v>25</v>
      </c>
      <c r="B30" s="228"/>
      <c r="C30" s="228">
        <f>'組合表'!AG28</f>
      </c>
      <c r="D30" s="30">
        <f t="shared" si="1"/>
      </c>
      <c r="E30" s="99"/>
      <c r="F30" s="356" t="e">
        <f>VLOOKUP(C30,'チーム表'!C:D,2,FALSE)</f>
        <v>#N/A</v>
      </c>
      <c r="G30" s="242" t="s">
        <v>12</v>
      </c>
      <c r="H30" s="230">
        <f>'組合表'!AH28</f>
      </c>
      <c r="I30" s="46">
        <f t="shared" si="2"/>
      </c>
      <c r="J30" s="112"/>
      <c r="K30" s="356" t="e">
        <f>VLOOKUP(H30,'チーム表'!C:D,2,FALSE)</f>
        <v>#N/A</v>
      </c>
      <c r="L30" s="47"/>
      <c r="M30" s="230">
        <f>'組合表'!AI28</f>
      </c>
      <c r="N30" s="30">
        <f t="shared" si="3"/>
      </c>
      <c r="O30" s="109"/>
      <c r="P30" s="356" t="e">
        <f>VLOOKUP(M30,'チーム表'!C:D,2,FALSE)</f>
        <v>#N/A</v>
      </c>
      <c r="Q30" s="242" t="s">
        <v>12</v>
      </c>
      <c r="R30" s="230">
        <f>'組合表'!AJ28</f>
      </c>
      <c r="S30" s="46">
        <f t="shared" si="4"/>
      </c>
      <c r="T30" s="112"/>
      <c r="U30" s="360" t="e">
        <f>VLOOKUP(R30,'チーム表'!C:D,2,FALSE)</f>
        <v>#N/A</v>
      </c>
      <c r="V30" s="35"/>
      <c r="X30" s="29"/>
      <c r="Z30" s="280"/>
      <c r="AE30" s="280"/>
      <c r="AG30" s="307">
        <f t="shared" si="0"/>
      </c>
      <c r="AH30" s="307">
        <f t="shared" si="5"/>
      </c>
    </row>
    <row r="31" spans="1:34" ht="24.75" customHeight="1">
      <c r="A31" s="238">
        <v>26</v>
      </c>
      <c r="B31" s="228"/>
      <c r="C31" s="228">
        <f>'組合表'!AG29</f>
      </c>
      <c r="D31" s="30">
        <f t="shared" si="1"/>
      </c>
      <c r="E31" s="99"/>
      <c r="F31" s="356" t="e">
        <f>VLOOKUP(C31,'チーム表'!C:D,2,FALSE)</f>
        <v>#N/A</v>
      </c>
      <c r="G31" s="242" t="s">
        <v>12</v>
      </c>
      <c r="H31" s="230">
        <f>'組合表'!AH29</f>
      </c>
      <c r="I31" s="46">
        <f t="shared" si="2"/>
      </c>
      <c r="J31" s="112"/>
      <c r="K31" s="356" t="e">
        <f>VLOOKUP(H31,'チーム表'!C:D,2,FALSE)</f>
        <v>#N/A</v>
      </c>
      <c r="L31" s="47"/>
      <c r="M31" s="230">
        <f>'組合表'!AI29</f>
      </c>
      <c r="N31" s="30">
        <f t="shared" si="3"/>
      </c>
      <c r="O31" s="109"/>
      <c r="P31" s="356" t="e">
        <f>VLOOKUP(M31,'チーム表'!C:D,2,FALSE)</f>
        <v>#N/A</v>
      </c>
      <c r="Q31" s="242" t="s">
        <v>12</v>
      </c>
      <c r="R31" s="230">
        <f>'組合表'!AJ29</f>
      </c>
      <c r="S31" s="46">
        <f t="shared" si="4"/>
      </c>
      <c r="T31" s="112"/>
      <c r="U31" s="360" t="e">
        <f>VLOOKUP(R31,'チーム表'!C:D,2,FALSE)</f>
        <v>#N/A</v>
      </c>
      <c r="V31" s="35"/>
      <c r="X31" s="29"/>
      <c r="Z31" s="280"/>
      <c r="AE31" s="280"/>
      <c r="AG31" s="307">
        <f t="shared" si="0"/>
      </c>
      <c r="AH31" s="307">
        <f t="shared" si="5"/>
      </c>
    </row>
    <row r="32" spans="1:34" ht="24.75" customHeight="1">
      <c r="A32" s="238">
        <v>27</v>
      </c>
      <c r="B32" s="228"/>
      <c r="C32" s="228">
        <f>'組合表'!AG30</f>
      </c>
      <c r="D32" s="30">
        <f t="shared" si="1"/>
      </c>
      <c r="E32" s="99"/>
      <c r="F32" s="356" t="e">
        <f>VLOOKUP(C32,'チーム表'!C:D,2,FALSE)</f>
        <v>#N/A</v>
      </c>
      <c r="G32" s="242" t="s">
        <v>12</v>
      </c>
      <c r="H32" s="230">
        <f>'組合表'!AH30</f>
      </c>
      <c r="I32" s="46">
        <f t="shared" si="2"/>
      </c>
      <c r="J32" s="112"/>
      <c r="K32" s="356" t="e">
        <f>VLOOKUP(H32,'チーム表'!C:D,2,FALSE)</f>
        <v>#N/A</v>
      </c>
      <c r="L32" s="47"/>
      <c r="M32" s="230">
        <f>'組合表'!AI30</f>
      </c>
      <c r="N32" s="30">
        <f t="shared" si="3"/>
      </c>
      <c r="O32" s="109"/>
      <c r="P32" s="356" t="e">
        <f>VLOOKUP(M32,'チーム表'!C:D,2,FALSE)</f>
        <v>#N/A</v>
      </c>
      <c r="Q32" s="242" t="s">
        <v>12</v>
      </c>
      <c r="R32" s="230">
        <f>'組合表'!AJ30</f>
      </c>
      <c r="S32" s="46">
        <f t="shared" si="4"/>
      </c>
      <c r="T32" s="112"/>
      <c r="U32" s="360" t="e">
        <f>VLOOKUP(R32,'チーム表'!C:D,2,FALSE)</f>
        <v>#N/A</v>
      </c>
      <c r="V32" s="35"/>
      <c r="X32" s="29"/>
      <c r="Z32" s="280"/>
      <c r="AE32" s="280"/>
      <c r="AG32" s="307">
        <f t="shared" si="0"/>
      </c>
      <c r="AH32" s="307">
        <f t="shared" si="5"/>
      </c>
    </row>
    <row r="33" spans="1:34" ht="24.75" customHeight="1">
      <c r="A33" s="238">
        <v>28</v>
      </c>
      <c r="B33" s="228"/>
      <c r="C33" s="228">
        <f>'組合表'!AG31</f>
      </c>
      <c r="D33" s="30">
        <f t="shared" si="1"/>
      </c>
      <c r="E33" s="99"/>
      <c r="F33" s="356" t="e">
        <f>VLOOKUP(C33,'チーム表'!C:D,2,FALSE)</f>
        <v>#N/A</v>
      </c>
      <c r="G33" s="242" t="s">
        <v>12</v>
      </c>
      <c r="H33" s="230">
        <f>'組合表'!AH31</f>
      </c>
      <c r="I33" s="46">
        <f t="shared" si="2"/>
      </c>
      <c r="J33" s="112"/>
      <c r="K33" s="356" t="e">
        <f>VLOOKUP(H33,'チーム表'!C:D,2,FALSE)</f>
        <v>#N/A</v>
      </c>
      <c r="L33" s="47"/>
      <c r="M33" s="230">
        <f>'組合表'!AI31</f>
      </c>
      <c r="N33" s="30">
        <f t="shared" si="3"/>
      </c>
      <c r="O33" s="109"/>
      <c r="P33" s="356" t="e">
        <f>VLOOKUP(M33,'チーム表'!C:D,2,FALSE)</f>
        <v>#N/A</v>
      </c>
      <c r="Q33" s="242" t="s">
        <v>12</v>
      </c>
      <c r="R33" s="230">
        <f>'組合表'!AJ31</f>
      </c>
      <c r="S33" s="46">
        <f t="shared" si="4"/>
      </c>
      <c r="T33" s="112"/>
      <c r="U33" s="360" t="e">
        <f>VLOOKUP(R33,'チーム表'!C:D,2,FALSE)</f>
        <v>#N/A</v>
      </c>
      <c r="V33" s="35"/>
      <c r="X33" s="29"/>
      <c r="Z33" s="280"/>
      <c r="AE33" s="280"/>
      <c r="AG33" s="307">
        <f t="shared" si="0"/>
      </c>
      <c r="AH33" s="307">
        <f t="shared" si="5"/>
      </c>
    </row>
    <row r="34" spans="1:34" ht="24.75" customHeight="1">
      <c r="A34" s="238">
        <v>29</v>
      </c>
      <c r="B34" s="228"/>
      <c r="C34" s="228">
        <f>'組合表'!AG32</f>
      </c>
      <c r="D34" s="30">
        <f t="shared" si="1"/>
      </c>
      <c r="E34" s="99"/>
      <c r="F34" s="356" t="e">
        <f>VLOOKUP(C34,'チーム表'!C:D,2,FALSE)</f>
        <v>#N/A</v>
      </c>
      <c r="G34" s="242" t="s">
        <v>12</v>
      </c>
      <c r="H34" s="230">
        <f>'組合表'!AH32</f>
      </c>
      <c r="I34" s="46">
        <f t="shared" si="2"/>
      </c>
      <c r="J34" s="112"/>
      <c r="K34" s="356" t="e">
        <f>VLOOKUP(H34,'チーム表'!C:D,2,FALSE)</f>
        <v>#N/A</v>
      </c>
      <c r="L34" s="47"/>
      <c r="M34" s="230">
        <f>'組合表'!AI32</f>
      </c>
      <c r="N34" s="30">
        <f t="shared" si="3"/>
      </c>
      <c r="O34" s="109"/>
      <c r="P34" s="356" t="e">
        <f>VLOOKUP(M34,'チーム表'!C:D,2,FALSE)</f>
        <v>#N/A</v>
      </c>
      <c r="Q34" s="242" t="s">
        <v>12</v>
      </c>
      <c r="R34" s="230">
        <f>'組合表'!AJ32</f>
      </c>
      <c r="S34" s="46">
        <f t="shared" si="4"/>
      </c>
      <c r="T34" s="112"/>
      <c r="U34" s="360" t="e">
        <f>VLOOKUP(R34,'チーム表'!C:D,2,FALSE)</f>
        <v>#N/A</v>
      </c>
      <c r="V34" s="35"/>
      <c r="X34" s="29"/>
      <c r="Z34" s="280"/>
      <c r="AE34" s="280"/>
      <c r="AG34" s="307">
        <f t="shared" si="0"/>
      </c>
      <c r="AH34" s="307">
        <f t="shared" si="5"/>
      </c>
    </row>
    <row r="35" spans="1:34" ht="24.75" customHeight="1">
      <c r="A35" s="238">
        <v>30</v>
      </c>
      <c r="B35" s="228"/>
      <c r="C35" s="228">
        <f>'組合表'!AG33</f>
      </c>
      <c r="D35" s="30">
        <f t="shared" si="1"/>
      </c>
      <c r="E35" s="99"/>
      <c r="F35" s="356" t="e">
        <f>VLOOKUP(C35,'チーム表'!C:D,2,FALSE)</f>
        <v>#N/A</v>
      </c>
      <c r="G35" s="242" t="s">
        <v>12</v>
      </c>
      <c r="H35" s="230">
        <f>'組合表'!AH33</f>
      </c>
      <c r="I35" s="46">
        <f t="shared" si="2"/>
      </c>
      <c r="J35" s="112"/>
      <c r="K35" s="356" t="e">
        <f>VLOOKUP(H35,'チーム表'!C:D,2,FALSE)</f>
        <v>#N/A</v>
      </c>
      <c r="L35" s="47"/>
      <c r="M35" s="230">
        <f>'組合表'!AI33</f>
      </c>
      <c r="N35" s="30">
        <f t="shared" si="3"/>
      </c>
      <c r="O35" s="109"/>
      <c r="P35" s="356" t="e">
        <f>VLOOKUP(M35,'チーム表'!C:D,2,FALSE)</f>
        <v>#N/A</v>
      </c>
      <c r="Q35" s="242" t="s">
        <v>12</v>
      </c>
      <c r="R35" s="230">
        <f>'組合表'!AJ33</f>
      </c>
      <c r="S35" s="46">
        <f t="shared" si="4"/>
      </c>
      <c r="T35" s="112"/>
      <c r="U35" s="360" t="e">
        <f>VLOOKUP(R35,'チーム表'!C:D,2,FALSE)</f>
        <v>#N/A</v>
      </c>
      <c r="V35" s="35"/>
      <c r="X35" s="29"/>
      <c r="Z35" s="280"/>
      <c r="AE35" s="280"/>
      <c r="AG35" s="307">
        <f t="shared" si="0"/>
      </c>
      <c r="AH35" s="307">
        <f t="shared" si="5"/>
      </c>
    </row>
    <row r="36" spans="1:34" ht="24.75" customHeight="1">
      <c r="A36" s="238">
        <v>31</v>
      </c>
      <c r="B36" s="228"/>
      <c r="C36" s="228">
        <f>'組合表'!AG34</f>
      </c>
      <c r="D36" s="30">
        <f t="shared" si="1"/>
      </c>
      <c r="E36" s="99"/>
      <c r="F36" s="356" t="e">
        <f>VLOOKUP(C36,'チーム表'!C:D,2,FALSE)</f>
        <v>#N/A</v>
      </c>
      <c r="G36" s="242" t="s">
        <v>12</v>
      </c>
      <c r="H36" s="230">
        <f>'組合表'!AH34</f>
      </c>
      <c r="I36" s="46">
        <f t="shared" si="2"/>
      </c>
      <c r="J36" s="112"/>
      <c r="K36" s="356" t="e">
        <f>VLOOKUP(H36,'チーム表'!C:D,2,FALSE)</f>
        <v>#N/A</v>
      </c>
      <c r="L36" s="47"/>
      <c r="M36" s="230">
        <f>'組合表'!AI34</f>
      </c>
      <c r="N36" s="30">
        <f t="shared" si="3"/>
      </c>
      <c r="O36" s="109"/>
      <c r="P36" s="356" t="e">
        <f>VLOOKUP(M36,'チーム表'!C:D,2,FALSE)</f>
        <v>#N/A</v>
      </c>
      <c r="Q36" s="242" t="s">
        <v>12</v>
      </c>
      <c r="R36" s="230">
        <f>'組合表'!AJ34</f>
      </c>
      <c r="S36" s="46">
        <f t="shared" si="4"/>
      </c>
      <c r="T36" s="112"/>
      <c r="U36" s="360" t="e">
        <f>VLOOKUP(R36,'チーム表'!C:D,2,FALSE)</f>
        <v>#N/A</v>
      </c>
      <c r="V36" s="35"/>
      <c r="X36" s="29"/>
      <c r="Z36" s="280"/>
      <c r="AE36" s="280"/>
      <c r="AG36" s="307">
        <f t="shared" si="0"/>
      </c>
      <c r="AH36" s="307">
        <f t="shared" si="5"/>
      </c>
    </row>
    <row r="37" spans="1:34" ht="24.75" customHeight="1">
      <c r="A37" s="238">
        <v>32</v>
      </c>
      <c r="B37" s="228"/>
      <c r="C37" s="227">
        <f>'組合表'!AG35</f>
      </c>
      <c r="D37" s="32">
        <f t="shared" si="1"/>
      </c>
      <c r="E37" s="98"/>
      <c r="F37" s="358" t="e">
        <f>VLOOKUP(C37,'チーム表'!C:D,2,FALSE)</f>
        <v>#N/A</v>
      </c>
      <c r="G37" s="241" t="s">
        <v>12</v>
      </c>
      <c r="H37" s="229">
        <f>'組合表'!AH35</f>
      </c>
      <c r="I37" s="50">
        <f t="shared" si="2"/>
      </c>
      <c r="J37" s="111"/>
      <c r="K37" s="358" t="e">
        <f>VLOOKUP(H37,'チーム表'!C:D,2,FALSE)</f>
        <v>#N/A</v>
      </c>
      <c r="L37" s="51"/>
      <c r="M37" s="229">
        <f>'組合表'!AI35</f>
      </c>
      <c r="N37" s="32">
        <f t="shared" si="3"/>
      </c>
      <c r="O37" s="108"/>
      <c r="P37" s="358" t="e">
        <f>VLOOKUP(M37,'チーム表'!C:D,2,FALSE)</f>
        <v>#N/A</v>
      </c>
      <c r="Q37" s="241" t="s">
        <v>12</v>
      </c>
      <c r="R37" s="229">
        <f>'組合表'!AJ35</f>
      </c>
      <c r="S37" s="50">
        <f t="shared" si="4"/>
      </c>
      <c r="T37" s="111"/>
      <c r="U37" s="354" t="e">
        <f>VLOOKUP(R37,'チーム表'!C:D,2,FALSE)</f>
        <v>#N/A</v>
      </c>
      <c r="V37" s="35"/>
      <c r="X37" s="29"/>
      <c r="Z37" s="280"/>
      <c r="AE37" s="280"/>
      <c r="AG37" s="307">
        <f t="shared" si="0"/>
      </c>
      <c r="AH37" s="307">
        <f t="shared" si="5"/>
      </c>
    </row>
    <row r="38" spans="1:34" ht="24.75" customHeight="1">
      <c r="A38" s="238">
        <v>33</v>
      </c>
      <c r="B38" s="228"/>
      <c r="C38" s="228">
        <f>'組合表'!AG36</f>
      </c>
      <c r="D38" s="32">
        <f t="shared" si="1"/>
      </c>
      <c r="E38" s="99"/>
      <c r="F38" s="356" t="e">
        <f>VLOOKUP(C38,'チーム表'!C:D,2,FALSE)</f>
        <v>#N/A</v>
      </c>
      <c r="G38" s="242" t="s">
        <v>12</v>
      </c>
      <c r="H38" s="230">
        <f>'組合表'!AH36</f>
      </c>
      <c r="I38" s="50">
        <f t="shared" si="2"/>
      </c>
      <c r="J38" s="112"/>
      <c r="K38" s="356" t="e">
        <f>VLOOKUP(H38,'チーム表'!C:D,2,FALSE)</f>
        <v>#N/A</v>
      </c>
      <c r="L38" s="47"/>
      <c r="M38" s="230">
        <f>'組合表'!AI36</f>
      </c>
      <c r="N38" s="32">
        <f t="shared" si="3"/>
      </c>
      <c r="O38" s="109"/>
      <c r="P38" s="356" t="e">
        <f>VLOOKUP(M38,'チーム表'!C:D,2,FALSE)</f>
        <v>#N/A</v>
      </c>
      <c r="Q38" s="242" t="s">
        <v>12</v>
      </c>
      <c r="R38" s="230">
        <f>'組合表'!AJ36</f>
      </c>
      <c r="S38" s="50">
        <f t="shared" si="4"/>
      </c>
      <c r="T38" s="112"/>
      <c r="U38" s="360" t="e">
        <f>VLOOKUP(R38,'チーム表'!C:D,2,FALSE)</f>
        <v>#N/A</v>
      </c>
      <c r="V38" s="35"/>
      <c r="X38" s="29"/>
      <c r="Z38" s="280"/>
      <c r="AE38" s="280"/>
      <c r="AG38" s="307">
        <f t="shared" si="0"/>
      </c>
      <c r="AH38" s="307">
        <f t="shared" si="5"/>
      </c>
    </row>
    <row r="39" spans="1:34" ht="24.75" customHeight="1">
      <c r="A39" s="238">
        <v>34</v>
      </c>
      <c r="B39" s="228"/>
      <c r="C39" s="228">
        <f>'組合表'!AG37</f>
      </c>
      <c r="D39" s="32">
        <f>CONCATENATE(C39,H39)</f>
      </c>
      <c r="E39" s="99"/>
      <c r="F39" s="356" t="e">
        <f>VLOOKUP(C39,'チーム表'!C:D,2,FALSE)</f>
        <v>#N/A</v>
      </c>
      <c r="G39" s="242" t="s">
        <v>12</v>
      </c>
      <c r="H39" s="230">
        <f>'組合表'!AH37</f>
      </c>
      <c r="I39" s="50">
        <f>CONCATENATE(H39,C39)</f>
      </c>
      <c r="J39" s="112"/>
      <c r="K39" s="356" t="e">
        <f>VLOOKUP(H39,'チーム表'!C:D,2,FALSE)</f>
        <v>#N/A</v>
      </c>
      <c r="L39" s="47"/>
      <c r="M39" s="230">
        <f>'組合表'!AI37</f>
      </c>
      <c r="N39" s="32">
        <f>CONCATENATE(M39,R39)</f>
      </c>
      <c r="O39" s="109"/>
      <c r="P39" s="356" t="e">
        <f>VLOOKUP(M39,'チーム表'!C:D,2,FALSE)</f>
        <v>#N/A</v>
      </c>
      <c r="Q39" s="242" t="s">
        <v>12</v>
      </c>
      <c r="R39" s="230">
        <f>'組合表'!AJ37</f>
      </c>
      <c r="S39" s="50">
        <f>CONCATENATE(R39,M39)</f>
      </c>
      <c r="T39" s="112"/>
      <c r="U39" s="360" t="e">
        <f>VLOOKUP(R39,'チーム表'!C:D,2,FALSE)</f>
        <v>#N/A</v>
      </c>
      <c r="V39" s="35"/>
      <c r="X39" s="29"/>
      <c r="Z39" s="280"/>
      <c r="AE39" s="280"/>
      <c r="AG39" s="307">
        <f t="shared" si="0"/>
      </c>
      <c r="AH39" s="307">
        <f t="shared" si="5"/>
      </c>
    </row>
    <row r="40" spans="1:34" ht="24.75" customHeight="1">
      <c r="A40" s="238">
        <v>35</v>
      </c>
      <c r="B40" s="228"/>
      <c r="C40" s="228">
        <f>'組合表'!AG38</f>
      </c>
      <c r="D40" s="32">
        <f>CONCATENATE(C40,H40)</f>
      </c>
      <c r="E40" s="99"/>
      <c r="F40" s="356" t="e">
        <f>VLOOKUP(C40,'チーム表'!C:D,2,FALSE)</f>
        <v>#N/A</v>
      </c>
      <c r="G40" s="242" t="s">
        <v>12</v>
      </c>
      <c r="H40" s="230">
        <f>'組合表'!AH38</f>
      </c>
      <c r="I40" s="50">
        <f>CONCATENATE(H40,C40)</f>
      </c>
      <c r="J40" s="112"/>
      <c r="K40" s="356" t="e">
        <f>VLOOKUP(H40,'チーム表'!C:D,2,FALSE)</f>
        <v>#N/A</v>
      </c>
      <c r="L40" s="47"/>
      <c r="M40" s="230">
        <f>'組合表'!AI38</f>
      </c>
      <c r="N40" s="32">
        <f>CONCATENATE(M40,R40)</f>
      </c>
      <c r="O40" s="109"/>
      <c r="P40" s="356" t="e">
        <f>VLOOKUP(M40,'チーム表'!C:D,2,FALSE)</f>
        <v>#N/A</v>
      </c>
      <c r="Q40" s="242" t="s">
        <v>12</v>
      </c>
      <c r="R40" s="230">
        <f>'組合表'!AJ38</f>
      </c>
      <c r="S40" s="50">
        <f>CONCATENATE(R40,M40)</f>
      </c>
      <c r="T40" s="112"/>
      <c r="U40" s="360" t="e">
        <f>VLOOKUP(R40,'チーム表'!C:D,2,FALSE)</f>
        <v>#N/A</v>
      </c>
      <c r="V40" s="35"/>
      <c r="X40" s="29"/>
      <c r="Z40" s="280"/>
      <c r="AE40" s="280"/>
      <c r="AG40" s="307">
        <f t="shared" si="0"/>
      </c>
      <c r="AH40" s="307">
        <f t="shared" si="5"/>
      </c>
    </row>
    <row r="41" spans="1:34" ht="24.75" customHeight="1">
      <c r="A41" s="238">
        <v>36</v>
      </c>
      <c r="B41" s="228"/>
      <c r="C41" s="228">
        <f>'組合表'!AG39</f>
      </c>
      <c r="D41" s="32">
        <f>CONCATENATE(C41,H41)</f>
      </c>
      <c r="E41" s="99"/>
      <c r="F41" s="356" t="e">
        <f>VLOOKUP(C41,'チーム表'!C:D,2,FALSE)</f>
        <v>#N/A</v>
      </c>
      <c r="G41" s="242" t="s">
        <v>12</v>
      </c>
      <c r="H41" s="230">
        <f>'組合表'!AH39</f>
      </c>
      <c r="I41" s="50">
        <f>CONCATENATE(H41,C41)</f>
      </c>
      <c r="J41" s="112"/>
      <c r="K41" s="356" t="e">
        <f>VLOOKUP(H41,'チーム表'!C:D,2,FALSE)</f>
        <v>#N/A</v>
      </c>
      <c r="L41" s="47"/>
      <c r="M41" s="230">
        <f>'組合表'!AI39</f>
      </c>
      <c r="N41" s="32">
        <f>CONCATENATE(M41,R41)</f>
      </c>
      <c r="O41" s="109"/>
      <c r="P41" s="356" t="e">
        <f>VLOOKUP(M41,'チーム表'!C:D,2,FALSE)</f>
        <v>#N/A</v>
      </c>
      <c r="Q41" s="242" t="s">
        <v>12</v>
      </c>
      <c r="R41" s="230">
        <f>'組合表'!AJ39</f>
      </c>
      <c r="S41" s="50">
        <f>CONCATENATE(R41,M41)</f>
      </c>
      <c r="T41" s="112"/>
      <c r="U41" s="360" t="e">
        <f>VLOOKUP(R41,'チーム表'!C:D,2,FALSE)</f>
        <v>#N/A</v>
      </c>
      <c r="V41" s="35"/>
      <c r="X41" s="29"/>
      <c r="Z41" s="280"/>
      <c r="AE41" s="280"/>
      <c r="AG41" s="307">
        <f t="shared" si="0"/>
      </c>
      <c r="AH41" s="307">
        <f t="shared" si="5"/>
      </c>
    </row>
    <row r="42" spans="1:34" ht="24.75" customHeight="1">
      <c r="A42" s="238">
        <v>37</v>
      </c>
      <c r="B42" s="228"/>
      <c r="C42" s="228">
        <f>'組合表'!AG40</f>
      </c>
      <c r="D42" s="32">
        <f t="shared" si="1"/>
      </c>
      <c r="E42" s="99"/>
      <c r="F42" s="356" t="e">
        <f>VLOOKUP(C42,'チーム表'!C:D,2,FALSE)</f>
        <v>#N/A</v>
      </c>
      <c r="G42" s="242" t="s">
        <v>12</v>
      </c>
      <c r="H42" s="230">
        <f>'組合表'!AH40</f>
      </c>
      <c r="I42" s="50">
        <f t="shared" si="2"/>
      </c>
      <c r="J42" s="112"/>
      <c r="K42" s="356" t="e">
        <f>VLOOKUP(H42,'チーム表'!C:D,2,FALSE)</f>
        <v>#N/A</v>
      </c>
      <c r="L42" s="47"/>
      <c r="M42" s="230">
        <f>'組合表'!AI40</f>
      </c>
      <c r="N42" s="32">
        <f t="shared" si="3"/>
      </c>
      <c r="O42" s="109"/>
      <c r="P42" s="356" t="e">
        <f>VLOOKUP(M42,'チーム表'!C:D,2,FALSE)</f>
        <v>#N/A</v>
      </c>
      <c r="Q42" s="242" t="s">
        <v>12</v>
      </c>
      <c r="R42" s="230">
        <f>'組合表'!AJ40</f>
      </c>
      <c r="S42" s="50">
        <f t="shared" si="4"/>
      </c>
      <c r="T42" s="112"/>
      <c r="U42" s="360" t="e">
        <f>VLOOKUP(R42,'チーム表'!C:D,2,FALSE)</f>
        <v>#N/A</v>
      </c>
      <c r="V42" s="35"/>
      <c r="X42" s="29"/>
      <c r="Z42" s="280"/>
      <c r="AE42" s="280"/>
      <c r="AG42" s="307">
        <f t="shared" si="0"/>
      </c>
      <c r="AH42" s="307">
        <f t="shared" si="5"/>
      </c>
    </row>
    <row r="43" spans="1:34" ht="24.75" customHeight="1">
      <c r="A43" s="238">
        <v>38</v>
      </c>
      <c r="B43" s="228"/>
      <c r="C43" s="228">
        <f>'組合表'!AG41</f>
      </c>
      <c r="D43" s="32">
        <f t="shared" si="1"/>
      </c>
      <c r="E43" s="99"/>
      <c r="F43" s="356" t="e">
        <f>VLOOKUP(C43,'チーム表'!C:D,2,FALSE)</f>
        <v>#N/A</v>
      </c>
      <c r="G43" s="242" t="s">
        <v>12</v>
      </c>
      <c r="H43" s="230">
        <f>'組合表'!AH41</f>
      </c>
      <c r="I43" s="50">
        <f t="shared" si="2"/>
      </c>
      <c r="J43" s="112"/>
      <c r="K43" s="356" t="e">
        <f>VLOOKUP(H43,'チーム表'!C:D,2,FALSE)</f>
        <v>#N/A</v>
      </c>
      <c r="L43" s="47"/>
      <c r="M43" s="230">
        <f>'組合表'!AI41</f>
      </c>
      <c r="N43" s="32">
        <f t="shared" si="3"/>
      </c>
      <c r="O43" s="109"/>
      <c r="P43" s="356" t="e">
        <f>VLOOKUP(M43,'チーム表'!C:D,2,FALSE)</f>
        <v>#N/A</v>
      </c>
      <c r="Q43" s="242" t="s">
        <v>12</v>
      </c>
      <c r="R43" s="230">
        <f>'組合表'!AJ41</f>
      </c>
      <c r="S43" s="50">
        <f t="shared" si="4"/>
      </c>
      <c r="T43" s="112"/>
      <c r="U43" s="360" t="e">
        <f>VLOOKUP(R43,'チーム表'!C:D,2,FALSE)</f>
        <v>#N/A</v>
      </c>
      <c r="V43" s="35"/>
      <c r="X43" s="29"/>
      <c r="Z43" s="280"/>
      <c r="AE43" s="280"/>
      <c r="AG43" s="307">
        <f t="shared" si="0"/>
      </c>
      <c r="AH43" s="307">
        <f t="shared" si="5"/>
      </c>
    </row>
    <row r="44" spans="1:34" ht="24.75" customHeight="1">
      <c r="A44" s="238">
        <v>39</v>
      </c>
      <c r="B44" s="228"/>
      <c r="C44" s="228">
        <f>'組合表'!AG42</f>
      </c>
      <c r="D44" s="32">
        <f t="shared" si="1"/>
      </c>
      <c r="E44" s="99"/>
      <c r="F44" s="356" t="e">
        <f>VLOOKUP(C44,'チーム表'!C:D,2,FALSE)</f>
        <v>#N/A</v>
      </c>
      <c r="G44" s="242" t="s">
        <v>12</v>
      </c>
      <c r="H44" s="230">
        <f>'組合表'!AH42</f>
      </c>
      <c r="I44" s="50">
        <f t="shared" si="2"/>
      </c>
      <c r="J44" s="112"/>
      <c r="K44" s="356" t="e">
        <f>VLOOKUP(H44,'チーム表'!C:D,2,FALSE)</f>
        <v>#N/A</v>
      </c>
      <c r="L44" s="47"/>
      <c r="M44" s="230">
        <f>'組合表'!AI42</f>
      </c>
      <c r="N44" s="32">
        <f t="shared" si="3"/>
      </c>
      <c r="O44" s="109"/>
      <c r="P44" s="356" t="e">
        <f>VLOOKUP(M44,'チーム表'!C:D,2,FALSE)</f>
        <v>#N/A</v>
      </c>
      <c r="Q44" s="242" t="s">
        <v>12</v>
      </c>
      <c r="R44" s="230">
        <f>'組合表'!AJ42</f>
      </c>
      <c r="S44" s="50">
        <f t="shared" si="4"/>
      </c>
      <c r="T44" s="112"/>
      <c r="U44" s="360" t="e">
        <f>VLOOKUP(R44,'チーム表'!C:D,2,FALSE)</f>
        <v>#N/A</v>
      </c>
      <c r="V44" s="35"/>
      <c r="X44" s="29"/>
      <c r="Z44" s="280"/>
      <c r="AE44" s="280"/>
      <c r="AG44" s="307">
        <f t="shared" si="0"/>
      </c>
      <c r="AH44" s="307">
        <f t="shared" si="5"/>
      </c>
    </row>
    <row r="45" spans="1:34" ht="24.75" customHeight="1" thickBot="1">
      <c r="A45" s="238">
        <v>40</v>
      </c>
      <c r="B45" s="228"/>
      <c r="C45" s="269">
        <f>'組合表'!AG43</f>
      </c>
      <c r="D45" s="73">
        <f t="shared" si="1"/>
      </c>
      <c r="E45" s="102"/>
      <c r="F45" s="359" t="e">
        <f>VLOOKUP(C45,'チーム表'!C:D,2,FALSE)</f>
        <v>#N/A</v>
      </c>
      <c r="G45" s="243" t="s">
        <v>12</v>
      </c>
      <c r="H45" s="270">
        <f>'組合表'!AH43</f>
      </c>
      <c r="I45" s="52">
        <f t="shared" si="2"/>
      </c>
      <c r="J45" s="114"/>
      <c r="K45" s="359" t="e">
        <f>VLOOKUP(H45,'チーム表'!C:D,2,FALSE)</f>
        <v>#N/A</v>
      </c>
      <c r="L45" s="74"/>
      <c r="M45" s="270">
        <f>'組合表'!AI43</f>
      </c>
      <c r="N45" s="73">
        <f t="shared" si="3"/>
      </c>
      <c r="O45" s="219"/>
      <c r="P45" s="359" t="e">
        <f>VLOOKUP(M45,'チーム表'!C:D,2,FALSE)</f>
        <v>#N/A</v>
      </c>
      <c r="Q45" s="243" t="s">
        <v>12</v>
      </c>
      <c r="R45" s="232">
        <f>'組合表'!AJ43</f>
      </c>
      <c r="S45" s="52">
        <f t="shared" si="4"/>
      </c>
      <c r="T45" s="114"/>
      <c r="U45" s="355" t="e">
        <f>VLOOKUP(R45,'チーム表'!C:D,2,FALSE)</f>
        <v>#N/A</v>
      </c>
      <c r="V45" s="35"/>
      <c r="X45" s="29"/>
      <c r="Z45" s="280"/>
      <c r="AE45" s="280"/>
      <c r="AG45" s="307">
        <f t="shared" si="0"/>
      </c>
      <c r="AH45" s="307">
        <f t="shared" si="5"/>
      </c>
    </row>
    <row r="46" spans="1:34" ht="24.75" customHeight="1">
      <c r="A46" s="240">
        <v>41</v>
      </c>
      <c r="B46" s="310"/>
      <c r="C46" s="75">
        <v>1</v>
      </c>
      <c r="D46" s="91"/>
      <c r="E46" s="103"/>
      <c r="F46" s="497"/>
      <c r="G46" s="498"/>
      <c r="H46" s="498"/>
      <c r="I46" s="498"/>
      <c r="J46" s="498"/>
      <c r="K46" s="499"/>
      <c r="L46" s="58"/>
      <c r="M46" s="75"/>
      <c r="N46" s="91"/>
      <c r="O46" s="103"/>
      <c r="P46" s="497"/>
      <c r="Q46" s="498"/>
      <c r="R46" s="498"/>
      <c r="S46" s="498"/>
      <c r="T46" s="498"/>
      <c r="U46" s="500"/>
      <c r="V46" s="26"/>
      <c r="W46" s="283"/>
      <c r="X46" s="283"/>
      <c r="Y46" s="284"/>
      <c r="Z46" s="622"/>
      <c r="AA46" s="622"/>
      <c r="AB46" s="622"/>
      <c r="AC46" s="622"/>
      <c r="AD46" s="623"/>
      <c r="AE46" s="622"/>
      <c r="AG46" s="309" t="str">
        <f aca="true" t="shared" si="6" ref="AG46:AG85">I6</f>
        <v>A2A1</v>
      </c>
      <c r="AH46" s="308">
        <f>IF(J6="","",J6)</f>
      </c>
    </row>
    <row r="47" spans="1:34" ht="24.75" customHeight="1">
      <c r="A47" s="238">
        <v>42</v>
      </c>
      <c r="B47" s="228"/>
      <c r="C47" s="76">
        <v>2</v>
      </c>
      <c r="D47" s="91"/>
      <c r="E47" s="103"/>
      <c r="F47" s="497"/>
      <c r="G47" s="498"/>
      <c r="H47" s="498"/>
      <c r="I47" s="498"/>
      <c r="J47" s="498"/>
      <c r="K47" s="499"/>
      <c r="L47" s="28"/>
      <c r="M47" s="76"/>
      <c r="N47" s="91"/>
      <c r="O47" s="103"/>
      <c r="P47" s="497"/>
      <c r="Q47" s="498"/>
      <c r="R47" s="498"/>
      <c r="S47" s="498"/>
      <c r="T47" s="498"/>
      <c r="U47" s="500"/>
      <c r="W47" s="283"/>
      <c r="X47" s="283"/>
      <c r="Y47" s="284"/>
      <c r="Z47" s="622"/>
      <c r="AA47" s="622"/>
      <c r="AB47" s="622"/>
      <c r="AC47" s="622"/>
      <c r="AD47" s="623"/>
      <c r="AE47" s="622"/>
      <c r="AG47" s="309" t="str">
        <f t="shared" si="6"/>
        <v>E2E1</v>
      </c>
      <c r="AH47" s="308">
        <f aca="true" t="shared" si="7" ref="AH47:AH85">IF(J7="","",J7)</f>
      </c>
    </row>
    <row r="48" spans="1:34" ht="24.75" customHeight="1">
      <c r="A48" s="238">
        <v>43</v>
      </c>
      <c r="B48" s="228"/>
      <c r="C48" s="76">
        <v>3</v>
      </c>
      <c r="D48" s="91"/>
      <c r="E48" s="103"/>
      <c r="F48" s="497"/>
      <c r="G48" s="498"/>
      <c r="H48" s="498"/>
      <c r="I48" s="498"/>
      <c r="J48" s="498"/>
      <c r="K48" s="499"/>
      <c r="L48" s="28"/>
      <c r="M48" s="76"/>
      <c r="N48" s="91"/>
      <c r="O48" s="103"/>
      <c r="P48" s="497"/>
      <c r="Q48" s="498"/>
      <c r="R48" s="498"/>
      <c r="S48" s="498"/>
      <c r="T48" s="498"/>
      <c r="U48" s="500"/>
      <c r="W48" s="283"/>
      <c r="X48" s="283"/>
      <c r="Y48" s="284"/>
      <c r="Z48" s="622"/>
      <c r="AA48" s="622"/>
      <c r="AB48" s="622"/>
      <c r="AC48" s="622"/>
      <c r="AD48" s="623"/>
      <c r="AE48" s="622"/>
      <c r="AG48" s="309" t="str">
        <f t="shared" si="6"/>
        <v>G2G1</v>
      </c>
      <c r="AH48" s="308">
        <f t="shared" si="7"/>
      </c>
    </row>
    <row r="49" spans="1:34" ht="24.75" customHeight="1">
      <c r="A49" s="238">
        <v>44</v>
      </c>
      <c r="B49" s="228"/>
      <c r="C49" s="76">
        <v>4</v>
      </c>
      <c r="D49" s="91"/>
      <c r="E49" s="103"/>
      <c r="F49" s="497"/>
      <c r="G49" s="498"/>
      <c r="H49" s="498"/>
      <c r="I49" s="498"/>
      <c r="J49" s="498"/>
      <c r="K49" s="499"/>
      <c r="L49" s="59"/>
      <c r="M49" s="76"/>
      <c r="N49" s="91"/>
      <c r="O49" s="103"/>
      <c r="P49" s="497"/>
      <c r="Q49" s="498"/>
      <c r="R49" s="498"/>
      <c r="S49" s="498"/>
      <c r="T49" s="498"/>
      <c r="U49" s="500"/>
      <c r="V49" s="286"/>
      <c r="W49" s="283"/>
      <c r="X49" s="283"/>
      <c r="Y49" s="284"/>
      <c r="Z49" s="622"/>
      <c r="AA49" s="622"/>
      <c r="AB49" s="622"/>
      <c r="AC49" s="622"/>
      <c r="AD49" s="623"/>
      <c r="AE49" s="622"/>
      <c r="AG49" s="309" t="str">
        <f t="shared" si="6"/>
        <v>C4C3</v>
      </c>
      <c r="AH49" s="308">
        <f t="shared" si="7"/>
      </c>
    </row>
    <row r="50" spans="1:34" ht="24.75" customHeight="1">
      <c r="A50" s="238">
        <v>45</v>
      </c>
      <c r="B50" s="228"/>
      <c r="C50" s="76">
        <v>5</v>
      </c>
      <c r="D50" s="91"/>
      <c r="E50" s="103"/>
      <c r="F50" s="497"/>
      <c r="G50" s="498"/>
      <c r="H50" s="498"/>
      <c r="I50" s="498"/>
      <c r="J50" s="498"/>
      <c r="K50" s="499"/>
      <c r="L50" s="59"/>
      <c r="M50" s="76"/>
      <c r="N50" s="91"/>
      <c r="O50" s="103"/>
      <c r="P50" s="497"/>
      <c r="Q50" s="498"/>
      <c r="R50" s="498"/>
      <c r="S50" s="498"/>
      <c r="T50" s="498"/>
      <c r="U50" s="500"/>
      <c r="V50" s="286"/>
      <c r="W50" s="283"/>
      <c r="X50" s="283"/>
      <c r="Y50" s="284"/>
      <c r="Z50" s="622"/>
      <c r="AA50" s="622"/>
      <c r="AB50" s="622"/>
      <c r="AC50" s="622"/>
      <c r="AD50" s="623"/>
      <c r="AE50" s="622"/>
      <c r="AG50" s="309" t="str">
        <f t="shared" si="6"/>
        <v>D4D3</v>
      </c>
      <c r="AH50" s="308">
        <f t="shared" si="7"/>
      </c>
    </row>
    <row r="51" spans="1:34" ht="24.75" customHeight="1">
      <c r="A51" s="238">
        <v>46</v>
      </c>
      <c r="B51" s="228"/>
      <c r="C51" s="76">
        <v>6</v>
      </c>
      <c r="D51" s="92"/>
      <c r="E51" s="104"/>
      <c r="F51" s="494"/>
      <c r="G51" s="495"/>
      <c r="H51" s="495"/>
      <c r="I51" s="495"/>
      <c r="J51" s="495"/>
      <c r="K51" s="496"/>
      <c r="L51" s="59"/>
      <c r="M51" s="76"/>
      <c r="N51" s="92"/>
      <c r="O51" s="104"/>
      <c r="P51" s="494"/>
      <c r="Q51" s="495"/>
      <c r="R51" s="495"/>
      <c r="S51" s="495"/>
      <c r="T51" s="495"/>
      <c r="U51" s="621"/>
      <c r="V51" s="286"/>
      <c r="W51" s="283"/>
      <c r="X51" s="283"/>
      <c r="Y51" s="284"/>
      <c r="Z51" s="622"/>
      <c r="AA51" s="622"/>
      <c r="AB51" s="622"/>
      <c r="AC51" s="622"/>
      <c r="AD51" s="623"/>
      <c r="AE51" s="622"/>
      <c r="AG51" s="309" t="str">
        <f t="shared" si="6"/>
        <v>B5B1</v>
      </c>
      <c r="AH51" s="308">
        <f t="shared" si="7"/>
      </c>
    </row>
    <row r="52" spans="1:34" ht="24.75" customHeight="1">
      <c r="A52" s="238">
        <v>47</v>
      </c>
      <c r="B52" s="228"/>
      <c r="C52" s="76">
        <v>7</v>
      </c>
      <c r="D52" s="92"/>
      <c r="E52" s="104"/>
      <c r="F52" s="494"/>
      <c r="G52" s="495"/>
      <c r="H52" s="495"/>
      <c r="I52" s="495"/>
      <c r="J52" s="495"/>
      <c r="K52" s="496"/>
      <c r="L52" s="28"/>
      <c r="M52" s="76"/>
      <c r="N52" s="92"/>
      <c r="O52" s="104"/>
      <c r="P52" s="494"/>
      <c r="Q52" s="495"/>
      <c r="R52" s="495"/>
      <c r="S52" s="495"/>
      <c r="T52" s="495"/>
      <c r="U52" s="621"/>
      <c r="W52" s="283"/>
      <c r="X52" s="283"/>
      <c r="Y52" s="284"/>
      <c r="Z52" s="622"/>
      <c r="AA52" s="622"/>
      <c r="AB52" s="622"/>
      <c r="AC52" s="622"/>
      <c r="AD52" s="623"/>
      <c r="AE52" s="622"/>
      <c r="AG52" s="309" t="str">
        <f t="shared" si="6"/>
        <v>F5F1</v>
      </c>
      <c r="AH52" s="308">
        <f t="shared" si="7"/>
      </c>
    </row>
    <row r="53" spans="1:34" ht="24.75" customHeight="1">
      <c r="A53" s="238">
        <v>48</v>
      </c>
      <c r="B53" s="228"/>
      <c r="C53" s="76">
        <v>8</v>
      </c>
      <c r="D53" s="222"/>
      <c r="E53" s="223"/>
      <c r="F53" s="494"/>
      <c r="G53" s="495"/>
      <c r="H53" s="495"/>
      <c r="I53" s="495"/>
      <c r="J53" s="495"/>
      <c r="K53" s="496"/>
      <c r="L53" s="224"/>
      <c r="M53" s="76"/>
      <c r="N53" s="222"/>
      <c r="O53" s="223"/>
      <c r="P53" s="494"/>
      <c r="Q53" s="495"/>
      <c r="R53" s="495"/>
      <c r="S53" s="495"/>
      <c r="T53" s="495"/>
      <c r="U53" s="621"/>
      <c r="W53" s="283"/>
      <c r="X53" s="283"/>
      <c r="Y53" s="284"/>
      <c r="Z53" s="285"/>
      <c r="AA53" s="285"/>
      <c r="AB53" s="285"/>
      <c r="AC53" s="285"/>
      <c r="AD53" s="282"/>
      <c r="AE53" s="285"/>
      <c r="AG53" s="309" t="str">
        <f t="shared" si="6"/>
        <v>A3A2</v>
      </c>
      <c r="AH53" s="308">
        <f t="shared" si="7"/>
      </c>
    </row>
    <row r="54" spans="1:34" ht="24.75" customHeight="1">
      <c r="A54" s="238">
        <v>49</v>
      </c>
      <c r="B54" s="228"/>
      <c r="C54" s="76">
        <v>9</v>
      </c>
      <c r="D54" s="222"/>
      <c r="E54" s="223"/>
      <c r="F54" s="494"/>
      <c r="G54" s="495"/>
      <c r="H54" s="495"/>
      <c r="I54" s="495"/>
      <c r="J54" s="495"/>
      <c r="K54" s="496"/>
      <c r="L54" s="224"/>
      <c r="M54" s="76"/>
      <c r="N54" s="222"/>
      <c r="O54" s="223"/>
      <c r="P54" s="494"/>
      <c r="Q54" s="495"/>
      <c r="R54" s="495"/>
      <c r="S54" s="495"/>
      <c r="T54" s="495"/>
      <c r="U54" s="621"/>
      <c r="W54" s="283"/>
      <c r="X54" s="283"/>
      <c r="Y54" s="284"/>
      <c r="Z54" s="285"/>
      <c r="AA54" s="285"/>
      <c r="AB54" s="285"/>
      <c r="AC54" s="285"/>
      <c r="AD54" s="282"/>
      <c r="AE54" s="285"/>
      <c r="AG54" s="309" t="str">
        <f t="shared" si="6"/>
        <v>E3E2</v>
      </c>
      <c r="AH54" s="308">
        <f t="shared" si="7"/>
      </c>
    </row>
    <row r="55" spans="1:34" ht="24.75" customHeight="1" thickBot="1">
      <c r="A55" s="239">
        <v>50</v>
      </c>
      <c r="B55" s="236"/>
      <c r="C55" s="77">
        <v>10</v>
      </c>
      <c r="D55" s="93"/>
      <c r="E55" s="105"/>
      <c r="F55" s="501"/>
      <c r="G55" s="502"/>
      <c r="H55" s="502"/>
      <c r="I55" s="502"/>
      <c r="J55" s="502"/>
      <c r="K55" s="503"/>
      <c r="L55" s="37"/>
      <c r="M55" s="77"/>
      <c r="N55" s="93"/>
      <c r="O55" s="105"/>
      <c r="P55" s="501"/>
      <c r="Q55" s="502"/>
      <c r="R55" s="502"/>
      <c r="S55" s="502"/>
      <c r="T55" s="502"/>
      <c r="U55" s="504"/>
      <c r="W55" s="283"/>
      <c r="X55" s="283"/>
      <c r="Y55" s="284"/>
      <c r="Z55" s="619"/>
      <c r="AA55" s="619"/>
      <c r="AB55" s="619"/>
      <c r="AC55" s="619"/>
      <c r="AD55" s="620"/>
      <c r="AE55" s="619"/>
      <c r="AG55" s="309" t="str">
        <f t="shared" si="6"/>
        <v>G4G1</v>
      </c>
      <c r="AH55" s="308">
        <f t="shared" si="7"/>
      </c>
    </row>
    <row r="56" spans="33:34" ht="13.5">
      <c r="AG56" s="309" t="str">
        <f t="shared" si="6"/>
        <v>C5C4</v>
      </c>
      <c r="AH56" s="308">
        <f t="shared" si="7"/>
      </c>
    </row>
    <row r="57" spans="33:34" ht="13.5">
      <c r="AG57" s="309" t="str">
        <f t="shared" si="6"/>
        <v>D3D1</v>
      </c>
      <c r="AH57" s="308">
        <f t="shared" si="7"/>
      </c>
    </row>
    <row r="58" spans="33:34" ht="13.5">
      <c r="AG58" s="309" t="str">
        <f t="shared" si="6"/>
        <v>B4B1</v>
      </c>
      <c r="AH58" s="308">
        <f t="shared" si="7"/>
      </c>
    </row>
    <row r="59" spans="33:34" ht="13.5">
      <c r="AG59" s="309" t="str">
        <f t="shared" si="6"/>
        <v>F4F1</v>
      </c>
      <c r="AH59" s="308">
        <f t="shared" si="7"/>
      </c>
    </row>
    <row r="60" spans="33:34" ht="13.5">
      <c r="AG60" s="309" t="str">
        <f t="shared" si="6"/>
        <v>A5A2</v>
      </c>
      <c r="AH60" s="308">
        <f t="shared" si="7"/>
      </c>
    </row>
    <row r="61" spans="33:34" ht="13.5">
      <c r="AG61" s="309" t="str">
        <f t="shared" si="6"/>
        <v>E5E2</v>
      </c>
      <c r="AH61" s="308">
        <f t="shared" si="7"/>
      </c>
    </row>
    <row r="62" spans="33:34" ht="13.5">
      <c r="AG62" s="309" t="str">
        <f t="shared" si="6"/>
        <v>B3B1</v>
      </c>
      <c r="AH62" s="308">
        <f t="shared" si="7"/>
      </c>
    </row>
    <row r="63" spans="33:34" ht="13.5">
      <c r="AG63" s="309" t="str">
        <f t="shared" si="6"/>
        <v>F3F1</v>
      </c>
      <c r="AH63" s="308">
        <f t="shared" si="7"/>
      </c>
    </row>
    <row r="64" spans="33:34" ht="13.5">
      <c r="AG64" s="309" t="str">
        <f t="shared" si="6"/>
        <v>C4C2</v>
      </c>
      <c r="AH64" s="308">
        <f t="shared" si="7"/>
      </c>
    </row>
    <row r="65" spans="33:34" ht="13.5">
      <c r="AG65" s="309" t="str">
        <f t="shared" si="6"/>
        <v>A5A3</v>
      </c>
      <c r="AH65" s="308">
        <f t="shared" si="7"/>
      </c>
    </row>
    <row r="66" spans="33:34" ht="13.5">
      <c r="AG66" s="309" t="str">
        <f t="shared" si="6"/>
        <v>E5E3</v>
      </c>
      <c r="AH66" s="308">
        <f t="shared" si="7"/>
      </c>
    </row>
    <row r="67" spans="33:34" ht="13.5">
      <c r="AG67" s="309">
        <f t="shared" si="6"/>
      </c>
      <c r="AH67" s="308">
        <f t="shared" si="7"/>
      </c>
    </row>
    <row r="68" spans="33:34" ht="13.5">
      <c r="AG68" s="309">
        <f t="shared" si="6"/>
      </c>
      <c r="AH68" s="308">
        <f t="shared" si="7"/>
      </c>
    </row>
    <row r="69" spans="33:34" ht="13.5">
      <c r="AG69" s="309">
        <f t="shared" si="6"/>
      </c>
      <c r="AH69" s="308">
        <f t="shared" si="7"/>
      </c>
    </row>
    <row r="70" spans="33:34" ht="13.5">
      <c r="AG70" s="309">
        <f t="shared" si="6"/>
      </c>
      <c r="AH70" s="308">
        <f t="shared" si="7"/>
      </c>
    </row>
    <row r="71" spans="33:34" ht="13.5">
      <c r="AG71" s="309">
        <f t="shared" si="6"/>
      </c>
      <c r="AH71" s="308">
        <f t="shared" si="7"/>
      </c>
    </row>
    <row r="72" spans="33:34" ht="13.5">
      <c r="AG72" s="309">
        <f t="shared" si="6"/>
      </c>
      <c r="AH72" s="308">
        <f t="shared" si="7"/>
      </c>
    </row>
    <row r="73" spans="33:34" ht="13.5">
      <c r="AG73" s="309">
        <f t="shared" si="6"/>
      </c>
      <c r="AH73" s="308">
        <f t="shared" si="7"/>
      </c>
    </row>
    <row r="74" spans="33:34" ht="13.5">
      <c r="AG74" s="309">
        <f t="shared" si="6"/>
      </c>
      <c r="AH74" s="308">
        <f t="shared" si="7"/>
      </c>
    </row>
    <row r="75" spans="33:34" ht="13.5">
      <c r="AG75" s="309">
        <f t="shared" si="6"/>
      </c>
      <c r="AH75" s="308">
        <f t="shared" si="7"/>
      </c>
    </row>
    <row r="76" spans="33:34" ht="13.5">
      <c r="AG76" s="309">
        <f t="shared" si="6"/>
      </c>
      <c r="AH76" s="308">
        <f t="shared" si="7"/>
      </c>
    </row>
    <row r="77" spans="33:34" ht="13.5">
      <c r="AG77" s="309">
        <f t="shared" si="6"/>
      </c>
      <c r="AH77" s="308">
        <f t="shared" si="7"/>
      </c>
    </row>
    <row r="78" spans="33:34" ht="13.5">
      <c r="AG78" s="309">
        <f t="shared" si="6"/>
      </c>
      <c r="AH78" s="308">
        <f t="shared" si="7"/>
      </c>
    </row>
    <row r="79" spans="33:34" ht="13.5">
      <c r="AG79" s="309">
        <f t="shared" si="6"/>
      </c>
      <c r="AH79" s="308">
        <f t="shared" si="7"/>
      </c>
    </row>
    <row r="80" spans="33:34" ht="13.5">
      <c r="AG80" s="309">
        <f t="shared" si="6"/>
      </c>
      <c r="AH80" s="308">
        <f t="shared" si="7"/>
      </c>
    </row>
    <row r="81" spans="33:34" ht="13.5">
      <c r="AG81" s="309">
        <f t="shared" si="6"/>
      </c>
      <c r="AH81" s="308">
        <f t="shared" si="7"/>
      </c>
    </row>
    <row r="82" spans="33:34" ht="13.5">
      <c r="AG82" s="309">
        <f t="shared" si="6"/>
      </c>
      <c r="AH82" s="308">
        <f t="shared" si="7"/>
      </c>
    </row>
    <row r="83" spans="33:34" ht="13.5">
      <c r="AG83" s="307">
        <f t="shared" si="6"/>
      </c>
      <c r="AH83" s="308">
        <f t="shared" si="7"/>
      </c>
    </row>
    <row r="84" spans="33:34" ht="13.5">
      <c r="AG84" s="307">
        <f t="shared" si="6"/>
      </c>
      <c r="AH84" s="308">
        <f t="shared" si="7"/>
      </c>
    </row>
    <row r="85" spans="33:34" ht="13.5">
      <c r="AG85" s="307">
        <f t="shared" si="6"/>
      </c>
      <c r="AH85" s="308">
        <f t="shared" si="7"/>
      </c>
    </row>
    <row r="86" spans="33:34" ht="13.5">
      <c r="AG86" s="307" t="str">
        <f aca="true" t="shared" si="8" ref="AG86:AG125">N6</f>
        <v>B1B2</v>
      </c>
      <c r="AH86" s="307">
        <f>IF(O6="","",O6)</f>
      </c>
    </row>
    <row r="87" spans="33:34" ht="13.5">
      <c r="AG87" s="307" t="str">
        <f t="shared" si="8"/>
        <v>F1F2</v>
      </c>
      <c r="AH87" s="307">
        <f aca="true" t="shared" si="9" ref="AH87:AH125">IF(O7="","",O7)</f>
      </c>
    </row>
    <row r="88" spans="33:34" ht="13.5">
      <c r="AG88" s="307" t="str">
        <f t="shared" si="8"/>
        <v>A3A4</v>
      </c>
      <c r="AH88" s="307">
        <f t="shared" si="9"/>
      </c>
    </row>
    <row r="89" spans="33:34" ht="13.5">
      <c r="AG89" s="307" t="str">
        <f t="shared" si="8"/>
        <v>E3E4</v>
      </c>
      <c r="AH89" s="307">
        <f t="shared" si="9"/>
      </c>
    </row>
    <row r="90" spans="33:34" ht="13.5">
      <c r="AG90" s="307" t="str">
        <f t="shared" si="8"/>
        <v>G3G4</v>
      </c>
      <c r="AH90" s="307">
        <f t="shared" si="9"/>
      </c>
    </row>
    <row r="91" spans="33:34" ht="13.5">
      <c r="AG91" s="307" t="str">
        <f t="shared" si="8"/>
        <v>C1C5</v>
      </c>
      <c r="AH91" s="307">
        <f t="shared" si="9"/>
      </c>
    </row>
    <row r="92" spans="33:34" ht="13.5">
      <c r="AG92" s="307" t="str">
        <f t="shared" si="8"/>
        <v>D2D3</v>
      </c>
      <c r="AH92" s="307">
        <f t="shared" si="9"/>
      </c>
    </row>
    <row r="93" spans="33:34" ht="13.5">
      <c r="AG93" s="307" t="str">
        <f t="shared" si="8"/>
        <v>B2B3</v>
      </c>
      <c r="AH93" s="307">
        <f t="shared" si="9"/>
      </c>
    </row>
    <row r="94" spans="33:34" ht="13.5">
      <c r="AG94" s="307" t="str">
        <f t="shared" si="8"/>
        <v>F2F3</v>
      </c>
      <c r="AH94" s="307">
        <f t="shared" si="9"/>
      </c>
    </row>
    <row r="95" spans="33:34" ht="13.5">
      <c r="AG95" s="307" t="str">
        <f t="shared" si="8"/>
        <v>A4A5</v>
      </c>
      <c r="AH95" s="307">
        <f t="shared" si="9"/>
      </c>
    </row>
    <row r="96" spans="33:34" ht="13.5">
      <c r="AG96" s="307" t="str">
        <f t="shared" si="8"/>
        <v>E4E5</v>
      </c>
      <c r="AH96" s="307">
        <f t="shared" si="9"/>
      </c>
    </row>
    <row r="97" spans="33:34" ht="13.5">
      <c r="AG97" s="307" t="str">
        <f t="shared" si="8"/>
        <v>G1G3</v>
      </c>
      <c r="AH97" s="307">
        <f t="shared" si="9"/>
      </c>
    </row>
    <row r="98" spans="33:34" ht="13.5">
      <c r="AG98" s="307" t="str">
        <f t="shared" si="8"/>
        <v>C1C4</v>
      </c>
      <c r="AH98" s="307">
        <f t="shared" si="9"/>
      </c>
    </row>
    <row r="99" spans="33:34" ht="13.5">
      <c r="AG99" s="307" t="str">
        <f t="shared" si="8"/>
        <v>D2D4</v>
      </c>
      <c r="AH99" s="307">
        <f t="shared" si="9"/>
      </c>
    </row>
    <row r="100" spans="33:34" ht="13.5">
      <c r="AG100" s="307" t="str">
        <f t="shared" si="8"/>
        <v>B2B5</v>
      </c>
      <c r="AH100" s="307">
        <f t="shared" si="9"/>
      </c>
    </row>
    <row r="101" spans="33:34" ht="13.5">
      <c r="AG101" s="307" t="str">
        <f t="shared" si="8"/>
        <v>F2F5</v>
      </c>
      <c r="AH101" s="307">
        <f t="shared" si="9"/>
      </c>
    </row>
    <row r="102" spans="33:34" ht="13.5">
      <c r="AG102" s="307" t="str">
        <f t="shared" si="8"/>
        <v>C1C3</v>
      </c>
      <c r="AH102" s="307">
        <f t="shared" si="9"/>
      </c>
    </row>
    <row r="103" spans="33:34" ht="13.5">
      <c r="AG103" s="307" t="str">
        <f t="shared" si="8"/>
        <v>A2A4</v>
      </c>
      <c r="AH103" s="307">
        <f t="shared" si="9"/>
      </c>
    </row>
    <row r="104" spans="33:34" ht="13.5">
      <c r="AG104" s="307" t="str">
        <f t="shared" si="8"/>
        <v>E2E4</v>
      </c>
      <c r="AH104" s="307">
        <f t="shared" si="9"/>
      </c>
    </row>
    <row r="105" spans="33:34" ht="13.5">
      <c r="AG105" s="307" t="str">
        <f t="shared" si="8"/>
        <v>B3B5</v>
      </c>
      <c r="AH105" s="307">
        <f t="shared" si="9"/>
      </c>
    </row>
    <row r="106" spans="33:34" ht="13.5">
      <c r="AG106" s="307" t="str">
        <f t="shared" si="8"/>
        <v>F3F5</v>
      </c>
      <c r="AH106" s="307">
        <f t="shared" si="9"/>
      </c>
    </row>
    <row r="107" spans="33:34" ht="13.5">
      <c r="AG107" s="307">
        <f t="shared" si="8"/>
      </c>
      <c r="AH107" s="307">
        <f t="shared" si="9"/>
      </c>
    </row>
    <row r="108" spans="33:34" ht="13.5">
      <c r="AG108" s="307">
        <f t="shared" si="8"/>
      </c>
      <c r="AH108" s="307">
        <f t="shared" si="9"/>
      </c>
    </row>
    <row r="109" spans="33:34" ht="13.5">
      <c r="AG109" s="307">
        <f t="shared" si="8"/>
      </c>
      <c r="AH109" s="307">
        <f t="shared" si="9"/>
      </c>
    </row>
    <row r="110" spans="33:34" ht="13.5">
      <c r="AG110" s="307">
        <f t="shared" si="8"/>
      </c>
      <c r="AH110" s="307">
        <f t="shared" si="9"/>
      </c>
    </row>
    <row r="111" spans="33:34" ht="13.5">
      <c r="AG111" s="307">
        <f t="shared" si="8"/>
      </c>
      <c r="AH111" s="307">
        <f t="shared" si="9"/>
      </c>
    </row>
    <row r="112" spans="33:34" ht="13.5">
      <c r="AG112" s="307">
        <f t="shared" si="8"/>
      </c>
      <c r="AH112" s="307">
        <f t="shared" si="9"/>
      </c>
    </row>
    <row r="113" spans="33:34" ht="13.5">
      <c r="AG113" s="307">
        <f t="shared" si="8"/>
      </c>
      <c r="AH113" s="307">
        <f t="shared" si="9"/>
      </c>
    </row>
    <row r="114" spans="33:34" ht="13.5">
      <c r="AG114" s="307">
        <f t="shared" si="8"/>
      </c>
      <c r="AH114" s="307">
        <f t="shared" si="9"/>
      </c>
    </row>
    <row r="115" spans="33:34" ht="13.5">
      <c r="AG115" s="307">
        <f t="shared" si="8"/>
      </c>
      <c r="AH115" s="307">
        <f t="shared" si="9"/>
      </c>
    </row>
    <row r="116" spans="33:34" ht="13.5">
      <c r="AG116" s="307">
        <f t="shared" si="8"/>
      </c>
      <c r="AH116" s="307">
        <f t="shared" si="9"/>
      </c>
    </row>
    <row r="117" spans="33:34" ht="13.5">
      <c r="AG117" s="307">
        <f t="shared" si="8"/>
      </c>
      <c r="AH117" s="307">
        <f t="shared" si="9"/>
      </c>
    </row>
    <row r="118" spans="33:34" ht="13.5">
      <c r="AG118" s="307">
        <f t="shared" si="8"/>
      </c>
      <c r="AH118" s="307">
        <f t="shared" si="9"/>
      </c>
    </row>
    <row r="119" spans="33:34" ht="13.5">
      <c r="AG119" s="307">
        <f t="shared" si="8"/>
      </c>
      <c r="AH119" s="307">
        <f t="shared" si="9"/>
      </c>
    </row>
    <row r="120" spans="33:34" ht="13.5">
      <c r="AG120" s="307">
        <f t="shared" si="8"/>
      </c>
      <c r="AH120" s="307">
        <f t="shared" si="9"/>
      </c>
    </row>
    <row r="121" spans="33:34" ht="13.5">
      <c r="AG121" s="307">
        <f t="shared" si="8"/>
      </c>
      <c r="AH121" s="307">
        <f t="shared" si="9"/>
      </c>
    </row>
    <row r="122" spans="33:34" ht="13.5">
      <c r="AG122" s="307">
        <f t="shared" si="8"/>
      </c>
      <c r="AH122" s="307">
        <f t="shared" si="9"/>
      </c>
    </row>
    <row r="123" spans="33:34" ht="13.5">
      <c r="AG123" s="307">
        <f t="shared" si="8"/>
      </c>
      <c r="AH123" s="307">
        <f t="shared" si="9"/>
      </c>
    </row>
    <row r="124" spans="33:34" ht="13.5">
      <c r="AG124" s="307">
        <f t="shared" si="8"/>
      </c>
      <c r="AH124" s="307">
        <f t="shared" si="9"/>
      </c>
    </row>
    <row r="125" spans="33:34" ht="13.5">
      <c r="AG125" s="307">
        <f t="shared" si="8"/>
      </c>
      <c r="AH125" s="307">
        <f t="shared" si="9"/>
      </c>
    </row>
    <row r="126" spans="33:34" ht="13.5">
      <c r="AG126" s="309" t="str">
        <f aca="true" t="shared" si="10" ref="AG126:AG165">S6</f>
        <v>B2B1</v>
      </c>
      <c r="AH126" s="308">
        <f>IF(T6="","",T6)</f>
      </c>
    </row>
    <row r="127" spans="33:34" ht="13.5">
      <c r="AG127" s="309" t="str">
        <f t="shared" si="10"/>
        <v>F2F1</v>
      </c>
      <c r="AH127" s="308">
        <f aca="true" t="shared" si="11" ref="AH127:AH165">IF(T7="","",T7)</f>
      </c>
    </row>
    <row r="128" spans="33:34" ht="13.5">
      <c r="AG128" s="309" t="str">
        <f t="shared" si="10"/>
        <v>A4A3</v>
      </c>
      <c r="AH128" s="308">
        <f t="shared" si="11"/>
      </c>
    </row>
    <row r="129" spans="33:34" ht="13.5">
      <c r="AG129" s="309" t="str">
        <f t="shared" si="10"/>
        <v>E4E3</v>
      </c>
      <c r="AH129" s="308">
        <f t="shared" si="11"/>
      </c>
    </row>
    <row r="130" spans="33:34" ht="13.5">
      <c r="AG130" s="309" t="str">
        <f t="shared" si="10"/>
        <v>G4G3</v>
      </c>
      <c r="AH130" s="308">
        <f t="shared" si="11"/>
      </c>
    </row>
    <row r="131" spans="33:34" ht="13.5">
      <c r="AG131" s="309" t="str">
        <f t="shared" si="10"/>
        <v>C5C1</v>
      </c>
      <c r="AH131" s="308">
        <f t="shared" si="11"/>
      </c>
    </row>
    <row r="132" spans="33:34" ht="13.5">
      <c r="AG132" s="309" t="str">
        <f t="shared" si="10"/>
        <v>D3D2</v>
      </c>
      <c r="AH132" s="308">
        <f t="shared" si="11"/>
      </c>
    </row>
    <row r="133" spans="33:34" ht="13.5">
      <c r="AG133" s="309" t="str">
        <f t="shared" si="10"/>
        <v>B3B2</v>
      </c>
      <c r="AH133" s="308">
        <f t="shared" si="11"/>
      </c>
    </row>
    <row r="134" spans="33:34" ht="13.5">
      <c r="AG134" s="309" t="str">
        <f t="shared" si="10"/>
        <v>F3F2</v>
      </c>
      <c r="AH134" s="308">
        <f t="shared" si="11"/>
      </c>
    </row>
    <row r="135" spans="33:34" ht="13.5">
      <c r="AG135" s="309" t="str">
        <f t="shared" si="10"/>
        <v>A5A4</v>
      </c>
      <c r="AH135" s="308">
        <f t="shared" si="11"/>
      </c>
    </row>
    <row r="136" spans="33:34" ht="13.5">
      <c r="AG136" s="309" t="str">
        <f t="shared" si="10"/>
        <v>E5E4</v>
      </c>
      <c r="AH136" s="308">
        <f t="shared" si="11"/>
      </c>
    </row>
    <row r="137" spans="33:34" ht="13.5">
      <c r="AG137" s="309" t="str">
        <f t="shared" si="10"/>
        <v>G3G1</v>
      </c>
      <c r="AH137" s="308">
        <f t="shared" si="11"/>
      </c>
    </row>
    <row r="138" spans="33:34" ht="13.5">
      <c r="AG138" s="309" t="str">
        <f t="shared" si="10"/>
        <v>C4C1</v>
      </c>
      <c r="AH138" s="308">
        <f t="shared" si="11"/>
      </c>
    </row>
    <row r="139" spans="33:34" ht="13.5">
      <c r="AG139" s="309" t="str">
        <f t="shared" si="10"/>
        <v>D4D2</v>
      </c>
      <c r="AH139" s="308">
        <f t="shared" si="11"/>
      </c>
    </row>
    <row r="140" spans="33:34" ht="13.5">
      <c r="AG140" s="309" t="str">
        <f t="shared" si="10"/>
        <v>B5B2</v>
      </c>
      <c r="AH140" s="308">
        <f t="shared" si="11"/>
      </c>
    </row>
    <row r="141" spans="33:34" ht="13.5">
      <c r="AG141" s="309" t="str">
        <f t="shared" si="10"/>
        <v>F5F2</v>
      </c>
      <c r="AH141" s="308">
        <f t="shared" si="11"/>
      </c>
    </row>
    <row r="142" spans="33:34" ht="13.5">
      <c r="AG142" s="309" t="str">
        <f t="shared" si="10"/>
        <v>C3C1</v>
      </c>
      <c r="AH142" s="308">
        <f t="shared" si="11"/>
      </c>
    </row>
    <row r="143" spans="33:34" ht="13.5">
      <c r="AG143" s="309" t="str">
        <f t="shared" si="10"/>
        <v>A4A2</v>
      </c>
      <c r="AH143" s="308">
        <f t="shared" si="11"/>
      </c>
    </row>
    <row r="144" spans="33:34" ht="13.5">
      <c r="AG144" s="309" t="str">
        <f t="shared" si="10"/>
        <v>E4E2</v>
      </c>
      <c r="AH144" s="308">
        <f t="shared" si="11"/>
      </c>
    </row>
    <row r="145" spans="33:34" ht="13.5">
      <c r="AG145" s="309" t="str">
        <f t="shared" si="10"/>
        <v>B5B3</v>
      </c>
      <c r="AH145" s="308">
        <f t="shared" si="11"/>
      </c>
    </row>
    <row r="146" spans="33:34" ht="13.5">
      <c r="AG146" s="309" t="str">
        <f t="shared" si="10"/>
        <v>F5F3</v>
      </c>
      <c r="AH146" s="308">
        <f t="shared" si="11"/>
      </c>
    </row>
    <row r="147" spans="33:34" ht="13.5">
      <c r="AG147" s="309">
        <f t="shared" si="10"/>
      </c>
      <c r="AH147" s="308">
        <f t="shared" si="11"/>
      </c>
    </row>
    <row r="148" spans="33:34" ht="13.5">
      <c r="AG148" s="309">
        <f t="shared" si="10"/>
      </c>
      <c r="AH148" s="308">
        <f t="shared" si="11"/>
      </c>
    </row>
    <row r="149" spans="33:34" ht="13.5">
      <c r="AG149" s="309">
        <f t="shared" si="10"/>
      </c>
      <c r="AH149" s="308">
        <f t="shared" si="11"/>
      </c>
    </row>
    <row r="150" spans="33:34" ht="13.5">
      <c r="AG150" s="309">
        <f t="shared" si="10"/>
      </c>
      <c r="AH150" s="308">
        <f t="shared" si="11"/>
      </c>
    </row>
    <row r="151" spans="33:34" ht="13.5">
      <c r="AG151" s="309">
        <f t="shared" si="10"/>
      </c>
      <c r="AH151" s="308">
        <f t="shared" si="11"/>
      </c>
    </row>
    <row r="152" spans="33:34" ht="13.5">
      <c r="AG152" s="309">
        <f t="shared" si="10"/>
      </c>
      <c r="AH152" s="308">
        <f t="shared" si="11"/>
      </c>
    </row>
    <row r="153" spans="33:34" ht="13.5">
      <c r="AG153" s="309">
        <f t="shared" si="10"/>
      </c>
      <c r="AH153" s="308">
        <f t="shared" si="11"/>
      </c>
    </row>
    <row r="154" spans="33:34" ht="13.5">
      <c r="AG154" s="309">
        <f t="shared" si="10"/>
      </c>
      <c r="AH154" s="308">
        <f t="shared" si="11"/>
      </c>
    </row>
    <row r="155" spans="33:34" ht="13.5">
      <c r="AG155" s="309">
        <f t="shared" si="10"/>
      </c>
      <c r="AH155" s="308">
        <f t="shared" si="11"/>
      </c>
    </row>
    <row r="156" spans="33:34" ht="13.5">
      <c r="AG156" s="309">
        <f t="shared" si="10"/>
      </c>
      <c r="AH156" s="308">
        <f t="shared" si="11"/>
      </c>
    </row>
    <row r="157" spans="33:34" ht="13.5">
      <c r="AG157" s="307">
        <f t="shared" si="10"/>
      </c>
      <c r="AH157" s="308">
        <f t="shared" si="11"/>
      </c>
    </row>
    <row r="158" spans="33:34" ht="13.5">
      <c r="AG158" s="307">
        <f t="shared" si="10"/>
      </c>
      <c r="AH158" s="308">
        <f t="shared" si="11"/>
      </c>
    </row>
    <row r="159" spans="33:34" ht="13.5">
      <c r="AG159" s="307">
        <f t="shared" si="10"/>
      </c>
      <c r="AH159" s="308">
        <f t="shared" si="11"/>
      </c>
    </row>
    <row r="160" spans="33:34" ht="13.5">
      <c r="AG160" s="307">
        <f t="shared" si="10"/>
      </c>
      <c r="AH160" s="308">
        <f t="shared" si="11"/>
      </c>
    </row>
    <row r="161" spans="33:34" ht="13.5">
      <c r="AG161" s="307">
        <f t="shared" si="10"/>
      </c>
      <c r="AH161" s="308">
        <f t="shared" si="11"/>
      </c>
    </row>
    <row r="162" spans="33:34" ht="13.5">
      <c r="AG162" s="307">
        <f t="shared" si="10"/>
      </c>
      <c r="AH162" s="308">
        <f t="shared" si="11"/>
      </c>
    </row>
    <row r="163" spans="33:34" ht="13.5">
      <c r="AG163" s="307">
        <f t="shared" si="10"/>
      </c>
      <c r="AH163" s="308">
        <f t="shared" si="11"/>
      </c>
    </row>
    <row r="164" spans="33:34" ht="13.5">
      <c r="AG164" s="307">
        <f t="shared" si="10"/>
      </c>
      <c r="AH164" s="308">
        <f t="shared" si="11"/>
      </c>
    </row>
    <row r="165" spans="33:34" ht="13.5">
      <c r="AG165" s="307">
        <f t="shared" si="10"/>
      </c>
      <c r="AH165" s="308">
        <f t="shared" si="11"/>
      </c>
    </row>
    <row r="166" spans="33:34" ht="13.5">
      <c r="AG166" s="94"/>
      <c r="AH166" s="94"/>
    </row>
    <row r="167" spans="33:34" ht="13.5">
      <c r="AG167" s="94"/>
      <c r="AH167" s="94"/>
    </row>
    <row r="168" spans="33:34" ht="13.5">
      <c r="AG168" s="94"/>
      <c r="AH168" s="94"/>
    </row>
    <row r="169" spans="33:34" ht="13.5">
      <c r="AG169" s="94"/>
      <c r="AH169" s="94"/>
    </row>
    <row r="170" spans="33:34" ht="13.5">
      <c r="AG170" s="94"/>
      <c r="AH170" s="94"/>
    </row>
    <row r="171" spans="33:34" ht="13.5">
      <c r="AG171" s="94"/>
      <c r="AH171" s="94"/>
    </row>
    <row r="172" spans="33:34" ht="13.5">
      <c r="AG172" s="94"/>
      <c r="AH172" s="94"/>
    </row>
    <row r="173" spans="33:34" ht="13.5">
      <c r="AG173" s="94"/>
      <c r="AH173" s="94"/>
    </row>
    <row r="174" spans="33:34" ht="13.5">
      <c r="AG174" s="94"/>
      <c r="AH174" s="94"/>
    </row>
    <row r="175" spans="33:34" ht="13.5">
      <c r="AG175" s="94"/>
      <c r="AH175" s="94"/>
    </row>
    <row r="176" spans="33:34" ht="13.5">
      <c r="AG176" s="94"/>
      <c r="AH176" s="94"/>
    </row>
    <row r="177" spans="33:34" ht="13.5">
      <c r="AG177" s="94"/>
      <c r="AH177" s="94"/>
    </row>
    <row r="178" spans="33:34" ht="13.5">
      <c r="AG178" s="94"/>
      <c r="AH178" s="94"/>
    </row>
    <row r="179" spans="33:34" ht="13.5">
      <c r="AG179" s="94"/>
      <c r="AH179" s="94"/>
    </row>
    <row r="180" spans="33:34" ht="13.5">
      <c r="AG180" s="94"/>
      <c r="AH180" s="94"/>
    </row>
    <row r="181" spans="33:34" ht="13.5">
      <c r="AG181" s="94"/>
      <c r="AH181" s="94"/>
    </row>
    <row r="182" spans="33:34" ht="13.5">
      <c r="AG182" s="94"/>
      <c r="AH182" s="94"/>
    </row>
    <row r="183" spans="33:34" ht="13.5">
      <c r="AG183" s="94"/>
      <c r="AH183" s="94"/>
    </row>
    <row r="184" spans="33:34" ht="13.5">
      <c r="AG184" s="94"/>
      <c r="AH184" s="94"/>
    </row>
    <row r="185" spans="33:34" ht="13.5">
      <c r="AG185" s="94"/>
      <c r="AH185" s="94"/>
    </row>
    <row r="186" spans="33:34" ht="13.5">
      <c r="AG186" s="94"/>
      <c r="AH186" s="94"/>
    </row>
    <row r="187" spans="33:34" ht="13.5">
      <c r="AG187" s="94"/>
      <c r="AH187" s="94"/>
    </row>
    <row r="188" spans="33:34" ht="13.5">
      <c r="AG188" s="94"/>
      <c r="AH188" s="94"/>
    </row>
    <row r="189" spans="33:34" ht="13.5">
      <c r="AG189" s="94"/>
      <c r="AH189" s="94"/>
    </row>
    <row r="190" spans="33:34" ht="13.5">
      <c r="AG190" s="94"/>
      <c r="AH190" s="94"/>
    </row>
    <row r="191" spans="33:34" ht="13.5">
      <c r="AG191" s="94"/>
      <c r="AH191" s="94"/>
    </row>
    <row r="192" spans="33:34" ht="13.5">
      <c r="AG192" s="94"/>
      <c r="AH192" s="94"/>
    </row>
    <row r="193" spans="33:34" ht="13.5">
      <c r="AG193" s="94"/>
      <c r="AH193" s="94"/>
    </row>
    <row r="194" ht="13.5">
      <c r="AG194" s="94"/>
    </row>
    <row r="195" ht="13.5">
      <c r="AG195" s="94"/>
    </row>
    <row r="196" ht="13.5">
      <c r="AG196" s="94"/>
    </row>
    <row r="197" ht="13.5">
      <c r="AG197" s="94"/>
    </row>
    <row r="198" ht="13.5">
      <c r="AG198" s="94"/>
    </row>
    <row r="199" ht="13.5">
      <c r="AG199" s="94"/>
    </row>
    <row r="200" ht="13.5">
      <c r="AG200" s="94"/>
    </row>
    <row r="201" ht="13.5">
      <c r="AG201" s="94"/>
    </row>
  </sheetData>
  <sheetProtection/>
  <mergeCells count="28">
    <mergeCell ref="F46:K46"/>
    <mergeCell ref="P46:U46"/>
    <mergeCell ref="Z46:AE46"/>
    <mergeCell ref="F47:K47"/>
    <mergeCell ref="P47:U47"/>
    <mergeCell ref="Z47:AE47"/>
    <mergeCell ref="F48:K48"/>
    <mergeCell ref="P48:U48"/>
    <mergeCell ref="Z48:AE48"/>
    <mergeCell ref="F49:K49"/>
    <mergeCell ref="P49:U49"/>
    <mergeCell ref="Z49:AE49"/>
    <mergeCell ref="F50:K50"/>
    <mergeCell ref="P50:U50"/>
    <mergeCell ref="Z50:AE50"/>
    <mergeCell ref="F51:K51"/>
    <mergeCell ref="P51:U51"/>
    <mergeCell ref="Z51:AE51"/>
    <mergeCell ref="F55:K55"/>
    <mergeCell ref="P55:U55"/>
    <mergeCell ref="Z55:AE55"/>
    <mergeCell ref="F52:K52"/>
    <mergeCell ref="P52:U52"/>
    <mergeCell ref="Z52:AE52"/>
    <mergeCell ref="F53:K53"/>
    <mergeCell ref="P53:U53"/>
    <mergeCell ref="F54:K54"/>
    <mergeCell ref="P54:U54"/>
  </mergeCells>
  <conditionalFormatting sqref="E2:E65536 O2:O65536 Y1:Y65536">
    <cfRule type="cellIs" priority="2" dxfId="1" operator="greaterThan" stopIfTrue="1">
      <formula>0</formula>
    </cfRule>
  </conditionalFormatting>
  <conditionalFormatting sqref="T2:T65536 J2:J65536 AD1:AD65536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木下　健治</dc:creator>
  <cp:keywords/>
  <dc:description/>
  <cp:lastModifiedBy>takata sukeyoshi</cp:lastModifiedBy>
  <cp:lastPrinted>2012-11-04T06:56:38Z</cp:lastPrinted>
  <dcterms:created xsi:type="dcterms:W3CDTF">2001-08-01T10:09:16Z</dcterms:created>
  <dcterms:modified xsi:type="dcterms:W3CDTF">2012-11-04T09:27:06Z</dcterms:modified>
  <cp:category/>
  <cp:version/>
  <cp:contentType/>
  <cp:contentStatus/>
</cp:coreProperties>
</file>