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1960" windowHeight="14480" tabRatio="601" activeTab="0"/>
  </bookViews>
  <sheets>
    <sheet name="チーム表" sheetId="1" r:id="rId1"/>
    <sheet name="対戦表" sheetId="2" r:id="rId2"/>
    <sheet name="リーグ戦表" sheetId="3" r:id="rId3"/>
    <sheet name="トーナメント表" sheetId="4" r:id="rId4"/>
    <sheet name="優秀選手" sheetId="5" r:id="rId5"/>
  </sheets>
  <definedNames>
    <definedName name="_xlnm.Print_Area" localSheetId="0">'チーム表'!#REF!</definedName>
    <definedName name="_xlnm.Print_Area" localSheetId="2">'リーグ戦表'!#REF!</definedName>
    <definedName name="_xlnm.Print_Area" localSheetId="4">'優秀選手'!$B$1:$G$23</definedName>
    <definedName name="_xlnm.Print_Area" localSheetId="1">'対戦表'!#REF!</definedName>
  </definedNames>
  <calcPr fullCalcOnLoad="1"/>
</workbook>
</file>

<file path=xl/sharedStrings.xml><?xml version="1.0" encoding="utf-8"?>
<sst xmlns="http://schemas.openxmlformats.org/spreadsheetml/2006/main" count="742" uniqueCount="293">
  <si>
    <t>番号</t>
  </si>
  <si>
    <t>代表者名</t>
  </si>
  <si>
    <t>時間</t>
  </si>
  <si>
    <t>B1</t>
  </si>
  <si>
    <t>B2</t>
  </si>
  <si>
    <t>C1</t>
  </si>
  <si>
    <t>C2</t>
  </si>
  <si>
    <t>D2</t>
  </si>
  <si>
    <t>×</t>
  </si>
  <si>
    <t>小木クラブ</t>
  </si>
  <si>
    <t>千坂ドッジファイヤーズ</t>
  </si>
  <si>
    <t>　試合スケジュール</t>
  </si>
  <si>
    <t>寺井クラブ</t>
  </si>
  <si>
    <t>山田　ユカ子</t>
  </si>
  <si>
    <t>足滝　信雄</t>
  </si>
  <si>
    <t>由水　伸弥</t>
  </si>
  <si>
    <t>石田　敦子</t>
  </si>
  <si>
    <t>D1</t>
  </si>
  <si>
    <t>E2</t>
  </si>
  <si>
    <t>F2</t>
  </si>
  <si>
    <t>Ａコート</t>
  </si>
  <si>
    <t>Ｂコート</t>
  </si>
  <si>
    <t>廣岡　俊和</t>
  </si>
  <si>
    <t>中嶋　大樹</t>
  </si>
  <si>
    <t>ドッジの王子様</t>
  </si>
  <si>
    <t>竹内　　太</t>
  </si>
  <si>
    <t>勝</t>
  </si>
  <si>
    <t>負</t>
  </si>
  <si>
    <t>分</t>
  </si>
  <si>
    <t>点</t>
  </si>
  <si>
    <t>内野</t>
  </si>
  <si>
    <t>相手内野</t>
  </si>
  <si>
    <t>順位</t>
  </si>
  <si>
    <t>順位決定点</t>
  </si>
  <si>
    <t>リーグ戦表</t>
  </si>
  <si>
    <t>優勝</t>
  </si>
  <si>
    <t>A2</t>
  </si>
  <si>
    <t>A1</t>
  </si>
  <si>
    <t>G1</t>
  </si>
  <si>
    <t>G2</t>
  </si>
  <si>
    <t>H1</t>
  </si>
  <si>
    <t>H2</t>
  </si>
  <si>
    <t>チーム名</t>
  </si>
  <si>
    <t>山中SPARS</t>
  </si>
  <si>
    <t>中田　勝博</t>
  </si>
  <si>
    <t>山中STARS</t>
  </si>
  <si>
    <t>盛一　純平</t>
  </si>
  <si>
    <t>下野　高広</t>
  </si>
  <si>
    <t>寺井クラブJr</t>
  </si>
  <si>
    <t>ジュニアの部　決勝トーナメント</t>
  </si>
  <si>
    <t>交流トーナメント</t>
  </si>
  <si>
    <t>決勝トーナメント</t>
  </si>
  <si>
    <t>３位決定戦</t>
  </si>
  <si>
    <t>予選試合数</t>
  </si>
  <si>
    <t>A2</t>
  </si>
  <si>
    <t>A3</t>
  </si>
  <si>
    <t>A4</t>
  </si>
  <si>
    <t>B3</t>
  </si>
  <si>
    <t>新谷　信之</t>
  </si>
  <si>
    <t>B4</t>
  </si>
  <si>
    <t>C3</t>
  </si>
  <si>
    <t>C4</t>
  </si>
  <si>
    <t>D3</t>
  </si>
  <si>
    <t>山田　幸嗣</t>
  </si>
  <si>
    <t>G1</t>
  </si>
  <si>
    <t>G2</t>
  </si>
  <si>
    <t>E2</t>
  </si>
  <si>
    <t>E3</t>
  </si>
  <si>
    <t>田上闘球FUTURES</t>
  </si>
  <si>
    <t>F2</t>
  </si>
  <si>
    <t>鵜川フェニックスジュニア</t>
  </si>
  <si>
    <t>E4</t>
  </si>
  <si>
    <t>E5</t>
  </si>
  <si>
    <t>向本折クラブ New</t>
  </si>
  <si>
    <r>
      <t>J</t>
    </r>
    <r>
      <rPr>
        <sz val="11"/>
        <rFont val="ＭＳ Ｐゴシック"/>
        <family val="0"/>
      </rPr>
      <t>r8</t>
    </r>
  </si>
  <si>
    <t>F3</t>
  </si>
  <si>
    <t>千坂ロータスルート</t>
  </si>
  <si>
    <r>
      <t>J</t>
    </r>
    <r>
      <rPr>
        <sz val="11"/>
        <rFont val="ＭＳ Ｐゴシック"/>
        <family val="0"/>
      </rPr>
      <t>r9</t>
    </r>
  </si>
  <si>
    <t>F4</t>
  </si>
  <si>
    <t>三谷D.Ｂ.ＣJr</t>
  </si>
  <si>
    <r>
      <t>J</t>
    </r>
    <r>
      <rPr>
        <sz val="11"/>
        <rFont val="ＭＳ Ｐゴシック"/>
        <family val="0"/>
      </rPr>
      <t>r10</t>
    </r>
  </si>
  <si>
    <t>F5</t>
  </si>
  <si>
    <t>山田　幸嗣</t>
  </si>
  <si>
    <r>
      <t>J</t>
    </r>
    <r>
      <rPr>
        <sz val="11"/>
        <rFont val="ＭＳ Ｐゴシック"/>
        <family val="0"/>
      </rPr>
      <t>r11</t>
    </r>
  </si>
  <si>
    <t>F6</t>
  </si>
  <si>
    <t>松任の大魔陣Jr</t>
  </si>
  <si>
    <t>一1</t>
  </si>
  <si>
    <t>山中OSAAN</t>
  </si>
  <si>
    <t>一2</t>
  </si>
  <si>
    <t>鵜川フェニックスサポーターズ</t>
  </si>
  <si>
    <t>一3</t>
  </si>
  <si>
    <t>G3</t>
  </si>
  <si>
    <t>三馬新撰組</t>
  </si>
  <si>
    <t>石田　敦子</t>
  </si>
  <si>
    <t>一4</t>
  </si>
  <si>
    <t>G4</t>
  </si>
  <si>
    <t>TERAI　GAMBLER’$</t>
  </si>
  <si>
    <t>一5</t>
  </si>
  <si>
    <t>G5</t>
  </si>
  <si>
    <t>魔陣一家</t>
  </si>
  <si>
    <t>女１</t>
  </si>
  <si>
    <t>H1</t>
  </si>
  <si>
    <t>鞍月マミーズ</t>
  </si>
  <si>
    <t>女２</t>
  </si>
  <si>
    <t>H2</t>
  </si>
  <si>
    <t>NISHIヤングスターズ</t>
  </si>
  <si>
    <t>女３</t>
  </si>
  <si>
    <t>H3</t>
  </si>
  <si>
    <t>山中Oba</t>
  </si>
  <si>
    <t>女４</t>
  </si>
  <si>
    <t>H4</t>
  </si>
  <si>
    <t>田上闘球HAPPYS</t>
  </si>
  <si>
    <t>女５</t>
  </si>
  <si>
    <t>I1</t>
  </si>
  <si>
    <t>チーム新米ママ</t>
  </si>
  <si>
    <t>女６</t>
  </si>
  <si>
    <t>I2</t>
  </si>
  <si>
    <t>千坂Ｍファイヤーズ</t>
  </si>
  <si>
    <t>女７</t>
  </si>
  <si>
    <t>I3</t>
  </si>
  <si>
    <t>寺井Ｐ．P♪</t>
  </si>
  <si>
    <t>女８</t>
  </si>
  <si>
    <t>I4</t>
  </si>
  <si>
    <t>魔舞陣</t>
  </si>
  <si>
    <t>A</t>
  </si>
  <si>
    <t>B</t>
  </si>
  <si>
    <t>C</t>
  </si>
  <si>
    <t>D</t>
  </si>
  <si>
    <t>第19回　加賀地域少年少女ドッジボール大会</t>
  </si>
  <si>
    <t>県名</t>
  </si>
  <si>
    <t>鞍月アタッカーズ</t>
  </si>
  <si>
    <t>田上闘球DREAMS</t>
  </si>
  <si>
    <t>珠洲クラブ</t>
  </si>
  <si>
    <t>松任の大魔陣</t>
  </si>
  <si>
    <t>大門ドッジボールクラブ</t>
  </si>
  <si>
    <t>鵜川ミラクルフェニックス</t>
  </si>
  <si>
    <t>向本折クラブA</t>
  </si>
  <si>
    <t>三馬パワフル</t>
  </si>
  <si>
    <t>鳳至ドッジボールクラブ</t>
  </si>
  <si>
    <t>廣岡　俊和</t>
  </si>
  <si>
    <t>盛一　純平</t>
  </si>
  <si>
    <t>名古谷　吉範</t>
  </si>
  <si>
    <t>吉岡　正敏</t>
  </si>
  <si>
    <t>堀　英子</t>
  </si>
  <si>
    <t>河本　智志</t>
  </si>
  <si>
    <t>新谷　信之</t>
  </si>
  <si>
    <t>中田　勝博</t>
  </si>
  <si>
    <t>端野　智博</t>
  </si>
  <si>
    <t>中嶋　大樹</t>
  </si>
  <si>
    <t>成瀬　章宏</t>
  </si>
  <si>
    <t>石田　一栄</t>
  </si>
  <si>
    <t>中野　悟</t>
  </si>
  <si>
    <t>石川</t>
  </si>
  <si>
    <t>富山</t>
  </si>
  <si>
    <t>鞍月アタッカーズジュニア</t>
  </si>
  <si>
    <t>田上闘球FUTURES</t>
  </si>
  <si>
    <t>松任の大魔陣Jr.</t>
  </si>
  <si>
    <t>奥能登クラブジュニア</t>
  </si>
  <si>
    <t>鵜川フェニックスジュニア</t>
  </si>
  <si>
    <t>寺井クラブＪｒ</t>
  </si>
  <si>
    <t>向本折クラブNew</t>
  </si>
  <si>
    <r>
      <t>Jr4</t>
    </r>
  </si>
  <si>
    <r>
      <t>Jr5</t>
    </r>
  </si>
  <si>
    <r>
      <t>Jr6</t>
    </r>
  </si>
  <si>
    <r>
      <t>Jr7</t>
    </r>
  </si>
  <si>
    <t>ﾌﾞﾛｯｸ</t>
  </si>
  <si>
    <t>チ　ー　ム　名</t>
  </si>
  <si>
    <t>Jr1</t>
  </si>
  <si>
    <t>Jr2</t>
  </si>
  <si>
    <t>Jr3</t>
  </si>
  <si>
    <t>A5</t>
  </si>
  <si>
    <t>A6</t>
  </si>
  <si>
    <t>B5</t>
  </si>
  <si>
    <t>B6</t>
  </si>
  <si>
    <t>B7</t>
  </si>
  <si>
    <t>Ａ1位</t>
  </si>
  <si>
    <t>Ｂ1位</t>
  </si>
  <si>
    <t>Ｂ４位</t>
  </si>
  <si>
    <t>Ａ4位</t>
  </si>
  <si>
    <t>Ｂ2位</t>
  </si>
  <si>
    <t>Ａ3位</t>
  </si>
  <si>
    <t>Ａ2位</t>
  </si>
  <si>
    <t>Ｂ3位</t>
  </si>
  <si>
    <t>敢闘賞</t>
  </si>
  <si>
    <t>Ｂ6位</t>
  </si>
  <si>
    <t>Ｂ7位</t>
  </si>
  <si>
    <t>Ａ5位</t>
  </si>
  <si>
    <t>Ｂ5位</t>
  </si>
  <si>
    <t>Ａ6位</t>
  </si>
  <si>
    <t>レギュラーの部</t>
  </si>
  <si>
    <t>Ｃ1位</t>
  </si>
  <si>
    <t>Ｃ3位</t>
  </si>
  <si>
    <t>Ｃ4位</t>
  </si>
  <si>
    <t>Ｄ3位</t>
  </si>
  <si>
    <t>Ｄ2位</t>
  </si>
  <si>
    <t>Ｄ1位</t>
  </si>
  <si>
    <t>Ｃ2位</t>
  </si>
  <si>
    <t>Ａ①</t>
  </si>
  <si>
    <t>Ｂ①</t>
  </si>
  <si>
    <t>Ｂ②</t>
  </si>
  <si>
    <t>Ａ③</t>
  </si>
  <si>
    <t>Ｂ③</t>
  </si>
  <si>
    <t>Ａ④</t>
  </si>
  <si>
    <t>Ｂ④</t>
  </si>
  <si>
    <t>Ａ⑤</t>
  </si>
  <si>
    <t>Ａ⑥</t>
  </si>
  <si>
    <t>Ａ⑦</t>
  </si>
  <si>
    <t>Ａ⑧</t>
  </si>
  <si>
    <t>Ｂ⑤</t>
  </si>
  <si>
    <t>Ｂ⑥</t>
  </si>
  <si>
    <t>Ｂ⑦</t>
  </si>
  <si>
    <t>Ｂ⑧</t>
  </si>
  <si>
    <t>Ａ⑨</t>
  </si>
  <si>
    <t>Ｂ⑨</t>
  </si>
  <si>
    <t>Ａ⑩</t>
  </si>
  <si>
    <t>Ｂ⑩</t>
  </si>
  <si>
    <t>決勝トーナメント　ジュニアの部　　①</t>
  </si>
  <si>
    <t>決勝トーナメント　ジュニアの部　　②</t>
  </si>
  <si>
    <t>決勝トーナメント　ジュニアの部　　準決勝</t>
  </si>
  <si>
    <t>決勝トーナメント　ジュニアの部　3位決定戦</t>
  </si>
  <si>
    <t>決勝トーナメント　ジュニアの部　　決勝</t>
  </si>
  <si>
    <t>決勝トーナメント　レギュラーの部　⑤</t>
  </si>
  <si>
    <t>決勝トーナメント　レギュラーの部　⑥</t>
  </si>
  <si>
    <t>決勝トーナメント　レギュラーの部　⑦</t>
  </si>
  <si>
    <t>決勝トーナメント　レギュラーの部　⑧</t>
  </si>
  <si>
    <t>交流トーナメント　レギュラーの部　⑤</t>
  </si>
  <si>
    <t>交流トーナメント　レギュラーの部　⑥</t>
  </si>
  <si>
    <t>交流トーナメント　レギュラーの部　⑦</t>
  </si>
  <si>
    <t>交流トーナメント　レギュラーの部　敢闘賞決定戦</t>
  </si>
  <si>
    <t>決勝トーナメント　レギュラーの部　準決勝</t>
  </si>
  <si>
    <t>決勝トーナメント　レギュラーの部　3位決定戦</t>
  </si>
  <si>
    <t>決勝トーナメント　レギュラーの部　決勝</t>
  </si>
  <si>
    <t>B3</t>
  </si>
  <si>
    <t>B5</t>
  </si>
  <si>
    <t>B1</t>
  </si>
  <si>
    <t>A2</t>
  </si>
  <si>
    <t>B2</t>
  </si>
  <si>
    <t>B4</t>
  </si>
  <si>
    <t>A3</t>
  </si>
  <si>
    <t>C1</t>
  </si>
  <si>
    <t>C2</t>
  </si>
  <si>
    <t>D3</t>
  </si>
  <si>
    <t>B6</t>
  </si>
  <si>
    <t>B7</t>
  </si>
  <si>
    <t>A4</t>
  </si>
  <si>
    <t>A5</t>
  </si>
  <si>
    <t>A6</t>
  </si>
  <si>
    <t>D2</t>
  </si>
  <si>
    <t>C4</t>
  </si>
  <si>
    <t>C3</t>
  </si>
  <si>
    <t>昼　　　　　　　　食</t>
  </si>
  <si>
    <t>kaku</t>
  </si>
  <si>
    <t>-</t>
  </si>
  <si>
    <t>第19回　加賀地域少年少女ドッジボール大会優秀選手</t>
  </si>
  <si>
    <t>学年</t>
  </si>
  <si>
    <t>ふりがな</t>
  </si>
  <si>
    <t>氏名</t>
  </si>
  <si>
    <t>鞍月アタッカーズジュニア</t>
  </si>
  <si>
    <t>鞍月アタッカーズジュニア</t>
  </si>
  <si>
    <t>向本折クラブNew</t>
  </si>
  <si>
    <t>田上闘球FUTURES</t>
  </si>
  <si>
    <t>松任の大魔陣Jr.</t>
  </si>
  <si>
    <t>松任の大魔陣</t>
  </si>
  <si>
    <t>松任の大魔陣</t>
  </si>
  <si>
    <t>鞍月アタッカーズ</t>
  </si>
  <si>
    <t>田上闘球DREAMS</t>
  </si>
  <si>
    <t>田上闘球DREAMS</t>
  </si>
  <si>
    <t>千坂ドッジファイヤーズ</t>
  </si>
  <si>
    <t>向本折クラブA</t>
  </si>
  <si>
    <t>三馬パワフル</t>
  </si>
  <si>
    <t>鳳至ドッジボールクラブ</t>
  </si>
  <si>
    <t>S</t>
  </si>
  <si>
    <t>S</t>
  </si>
  <si>
    <t>2位</t>
  </si>
  <si>
    <t>3位</t>
  </si>
  <si>
    <t>松任の大魔陣Jr.</t>
  </si>
  <si>
    <t>河江　未夢</t>
  </si>
  <si>
    <t>かわえ　みゆ</t>
  </si>
  <si>
    <t>村田　大光</t>
  </si>
  <si>
    <t>むらた　ひかり</t>
  </si>
  <si>
    <t>S</t>
  </si>
  <si>
    <t>上見　衣織</t>
  </si>
  <si>
    <t>うわみ　いおり</t>
  </si>
  <si>
    <t>白澤　遥斗</t>
  </si>
  <si>
    <t>しらさわ　はると</t>
  </si>
  <si>
    <t>石川　寅吉</t>
  </si>
  <si>
    <t>いしかわ　とらきち</t>
  </si>
  <si>
    <t>山本　睦生</t>
  </si>
  <si>
    <t>やまもと　むつき</t>
  </si>
  <si>
    <t>西　雄大</t>
  </si>
  <si>
    <t>にし　ゆうだい</t>
  </si>
  <si>
    <t>中川　沙彩</t>
  </si>
  <si>
    <t>なかがわ　さや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</si>
</sst>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勝&quot;0&quot;負&quot;"/>
    <numFmt numFmtId="177" formatCode="0&quot;勝&quot;0&quot;負&quot;0&quot;分&quot;&quot;け&quot;"/>
    <numFmt numFmtId="178" formatCode="0&quot;勝&quot;0&quot;負&quot;0&quot;分&quot;"/>
    <numFmt numFmtId="179" formatCode="0_ "/>
    <numFmt numFmtId="180" formatCode="[&lt;=999]000;[&lt;=99999]000\-00;000\-0000"/>
    <numFmt numFmtId="181" formatCode="0_);\(0\)"/>
  </numFmts>
  <fonts count="77">
    <font>
      <sz val="11"/>
      <name val="ＭＳ Ｐゴシック"/>
      <family val="0"/>
    </font>
    <font>
      <sz val="6"/>
      <name val="ＭＳ Ｐゴシック"/>
      <family val="0"/>
    </font>
    <font>
      <b/>
      <sz val="14"/>
      <name val="HG丸ｺﾞｼｯｸM-PRO"/>
      <family val="0"/>
    </font>
    <font>
      <b/>
      <sz val="11"/>
      <name val="HG丸ｺﾞｼｯｸM-PRO"/>
      <family val="0"/>
    </font>
    <font>
      <b/>
      <sz val="9"/>
      <name val="HG丸ｺﾞｼｯｸM-PRO"/>
      <family val="0"/>
    </font>
    <font>
      <b/>
      <sz val="16"/>
      <name val="HG丸ｺﾞｼｯｸM-PRO"/>
      <family val="0"/>
    </font>
    <font>
      <sz val="18"/>
      <name val="HG丸ｺﾞｼｯｸM-PRO"/>
      <family val="0"/>
    </font>
    <font>
      <b/>
      <sz val="11"/>
      <name val="ＭＳ Ｐゴシック"/>
      <family val="0"/>
    </font>
    <font>
      <b/>
      <u val="single"/>
      <sz val="16"/>
      <name val="HG丸ｺﾞｼｯｸM-PRO"/>
      <family val="0"/>
    </font>
    <font>
      <b/>
      <u val="single"/>
      <sz val="14"/>
      <name val="HG丸ｺﾞｼｯｸM-PRO"/>
      <family val="0"/>
    </font>
    <font>
      <u val="single"/>
      <sz val="5.5"/>
      <color indexed="12"/>
      <name val="ＭＳ Ｐゴシック"/>
      <family val="0"/>
    </font>
    <font>
      <u val="single"/>
      <sz val="5.5"/>
      <color indexed="36"/>
      <name val="ＭＳ Ｐゴシック"/>
      <family val="0"/>
    </font>
    <font>
      <b/>
      <sz val="14"/>
      <name val="ＭＳ Ｐゴシック"/>
      <family val="0"/>
    </font>
    <font>
      <b/>
      <i/>
      <u val="single"/>
      <sz val="18"/>
      <name val="HG丸ｺﾞｼｯｸM-PRO"/>
      <family val="0"/>
    </font>
    <font>
      <b/>
      <sz val="12"/>
      <name val="ＭＳ Ｐゴシック"/>
      <family val="0"/>
    </font>
    <font>
      <b/>
      <u val="single"/>
      <sz val="11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b/>
      <u val="single"/>
      <sz val="9"/>
      <name val="ＭＳ Ｐゴシック"/>
      <family val="0"/>
    </font>
    <font>
      <b/>
      <i/>
      <u val="single"/>
      <sz val="16"/>
      <name val="ＭＳ Ｐゴシック"/>
      <family val="0"/>
    </font>
    <font>
      <sz val="8"/>
      <name val="ＭＳ Ｐゴシック"/>
      <family val="0"/>
    </font>
    <font>
      <sz val="12"/>
      <name val="ＭＳ Ｐゴシック"/>
      <family val="0"/>
    </font>
    <font>
      <sz val="20"/>
      <name val="HGS創英角ﾎﾟｯﾌﾟ体"/>
      <family val="0"/>
    </font>
    <font>
      <u val="single"/>
      <sz val="20"/>
      <name val="HGS創英角ﾎﾟｯﾌﾟ体"/>
      <family val="0"/>
    </font>
    <font>
      <b/>
      <sz val="10"/>
      <name val="ＭＳ Ｐゴシック"/>
      <family val="0"/>
    </font>
    <font>
      <b/>
      <sz val="12"/>
      <name val="HG丸ｺﾞｼｯｸM-PRO"/>
      <family val="0"/>
    </font>
    <font>
      <u val="single"/>
      <sz val="22"/>
      <name val="HGS創英角ﾎﾟｯﾌﾟ体"/>
      <family val="0"/>
    </font>
    <font>
      <b/>
      <sz val="6"/>
      <name val="HG丸ｺﾞｼｯｸM-PRO"/>
      <family val="0"/>
    </font>
    <font>
      <b/>
      <i/>
      <u val="single"/>
      <sz val="11"/>
      <name val="ＭＳ Ｐゴシック"/>
      <family val="0"/>
    </font>
    <font>
      <sz val="12"/>
      <name val="HG丸ｺﾞｼｯｸM-PRO"/>
      <family val="0"/>
    </font>
    <font>
      <sz val="14"/>
      <name val="HG丸ｺﾞｼｯｸM-PRO"/>
      <family val="0"/>
    </font>
    <font>
      <sz val="10"/>
      <name val="HG丸ｺﾞｼｯｸM-PRO"/>
      <family val="0"/>
    </font>
    <font>
      <sz val="8"/>
      <name val="HG丸ｺﾞｼｯｸM-PRO"/>
      <family val="0"/>
    </font>
    <font>
      <b/>
      <sz val="10"/>
      <name val="HG丸ｺﾞｼｯｸM-PRO"/>
      <family val="0"/>
    </font>
    <font>
      <b/>
      <u val="single"/>
      <sz val="10"/>
      <name val="HG丸ｺﾞｼｯｸM-PRO"/>
      <family val="0"/>
    </font>
    <font>
      <b/>
      <sz val="8"/>
      <name val="HG丸ｺﾞｼｯｸM-PRO"/>
      <family val="0"/>
    </font>
    <font>
      <sz val="10"/>
      <name val="ＭＳ Ｐゴシック"/>
      <family val="0"/>
    </font>
    <font>
      <b/>
      <u val="double"/>
      <sz val="14"/>
      <name val="ＭＳ Ｐゴシック"/>
      <family val="0"/>
    </font>
    <font>
      <b/>
      <i/>
      <u val="single"/>
      <sz val="22"/>
      <name val="ＭＳ Ｐゴシック"/>
      <family val="0"/>
    </font>
    <font>
      <b/>
      <u val="double"/>
      <sz val="14"/>
      <color indexed="10"/>
      <name val="ＭＳ Ｐゴシック"/>
      <family val="0"/>
    </font>
    <font>
      <b/>
      <i/>
      <u val="single"/>
      <sz val="12"/>
      <name val="ＭＳ Ｐゴシック"/>
      <family val="0"/>
    </font>
    <font>
      <sz val="14"/>
      <name val="ＭＳ Ｐゴシック"/>
      <family val="0"/>
    </font>
    <font>
      <b/>
      <u val="single"/>
      <sz val="12"/>
      <name val="HG丸ｺﾞｼｯｸM-PRO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4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4" applyNumberFormat="0" applyAlignment="0" applyProtection="0"/>
    <xf numFmtId="0" fontId="67" fillId="29" borderId="5" applyNumberFormat="0" applyAlignment="0" applyProtection="0"/>
    <xf numFmtId="0" fontId="68" fillId="30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69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0" borderId="9" applyNumberFormat="0" applyFill="0" applyAlignment="0" applyProtection="0"/>
  </cellStyleXfs>
  <cellXfs count="528">
    <xf numFmtId="0" fontId="0" fillId="0" borderId="0" xfId="0" applyAlignment="1">
      <alignment/>
    </xf>
    <xf numFmtId="0" fontId="0" fillId="0" borderId="0" xfId="5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16" fillId="0" borderId="0" xfId="51" applyFont="1" applyFill="1" applyBorder="1" applyAlignment="1">
      <alignment horizontal="center" vertical="center"/>
      <protection/>
    </xf>
    <xf numFmtId="0" fontId="16" fillId="0" borderId="0" xfId="51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10" xfId="51" applyFont="1" applyFill="1" applyBorder="1" applyAlignment="1">
      <alignment horizontal="center" vertical="center"/>
      <protection/>
    </xf>
    <xf numFmtId="20" fontId="16" fillId="0" borderId="0" xfId="51" applyNumberFormat="1" applyFont="1" applyFill="1" applyBorder="1" applyAlignment="1">
      <alignment horizontal="center" vertical="center"/>
      <protection/>
    </xf>
    <xf numFmtId="20" fontId="16" fillId="0" borderId="11" xfId="5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51" applyFont="1" applyFill="1" applyBorder="1" applyAlignment="1">
      <alignment vertical="center"/>
      <protection/>
    </xf>
    <xf numFmtId="0" fontId="16" fillId="0" borderId="12" xfId="5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51" applyFont="1" applyFill="1" applyBorder="1" applyAlignment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20" fontId="16" fillId="0" borderId="12" xfId="51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24" fillId="0" borderId="11" xfId="51" applyNumberFormat="1" applyFont="1" applyFill="1" applyBorder="1" applyAlignment="1">
      <alignment horizontal="center" vertical="center"/>
      <protection/>
    </xf>
    <xf numFmtId="0" fontId="24" fillId="0" borderId="10" xfId="51" applyNumberFormat="1" applyFont="1" applyFill="1" applyBorder="1" applyAlignment="1">
      <alignment horizontal="center" vertical="center"/>
      <protection/>
    </xf>
    <xf numFmtId="0" fontId="24" fillId="0" borderId="12" xfId="51" applyNumberFormat="1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0" fillId="0" borderId="0" xfId="51" applyFill="1" applyBorder="1" applyAlignment="1">
      <alignment horizontal="left" vertical="center"/>
      <protection/>
    </xf>
    <xf numFmtId="0" fontId="21" fillId="0" borderId="15" xfId="0" applyFont="1" applyBorder="1" applyAlignment="1">
      <alignment horizontal="center" vertical="center"/>
    </xf>
    <xf numFmtId="0" fontId="21" fillId="32" borderId="10" xfId="0" applyFont="1" applyFill="1" applyBorder="1" applyAlignment="1">
      <alignment vertical="center"/>
    </xf>
    <xf numFmtId="0" fontId="21" fillId="32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32" borderId="17" xfId="0" applyFont="1" applyFill="1" applyBorder="1" applyAlignment="1">
      <alignment vertical="center"/>
    </xf>
    <xf numFmtId="0" fontId="27" fillId="0" borderId="18" xfId="51" applyNumberFormat="1" applyFont="1" applyFill="1" applyBorder="1" applyAlignment="1">
      <alignment horizontal="center" vertical="center"/>
      <protection/>
    </xf>
    <xf numFmtId="0" fontId="27" fillId="0" borderId="19" xfId="51" applyNumberFormat="1" applyFont="1" applyFill="1" applyBorder="1" applyAlignment="1">
      <alignment horizontal="center" vertical="center"/>
      <protection/>
    </xf>
    <xf numFmtId="0" fontId="24" fillId="0" borderId="20" xfId="51" applyNumberFormat="1" applyFont="1" applyFill="1" applyBorder="1" applyAlignment="1">
      <alignment horizontal="center" vertical="center"/>
      <protection/>
    </xf>
    <xf numFmtId="0" fontId="24" fillId="0" borderId="14" xfId="51" applyNumberFormat="1" applyFont="1" applyFill="1" applyBorder="1" applyAlignment="1">
      <alignment horizontal="center" vertical="center"/>
      <protection/>
    </xf>
    <xf numFmtId="0" fontId="24" fillId="0" borderId="21" xfId="51" applyNumberFormat="1" applyFont="1" applyFill="1" applyBorder="1" applyAlignment="1">
      <alignment horizontal="center" vertical="center"/>
      <protection/>
    </xf>
    <xf numFmtId="2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0" fillId="4" borderId="11" xfId="51" applyNumberFormat="1" applyFont="1" applyFill="1" applyBorder="1" applyAlignment="1">
      <alignment horizontal="center" vertical="center"/>
      <protection/>
    </xf>
    <xf numFmtId="0" fontId="0" fillId="4" borderId="10" xfId="51" applyNumberFormat="1" applyFont="1" applyFill="1" applyBorder="1" applyAlignment="1">
      <alignment horizontal="center" vertical="center"/>
      <protection/>
    </xf>
    <xf numFmtId="0" fontId="0" fillId="4" borderId="13" xfId="51" applyNumberFormat="1" applyFont="1" applyFill="1" applyBorder="1" applyAlignment="1">
      <alignment horizontal="center" vertical="center"/>
      <protection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0" fillId="4" borderId="12" xfId="51" applyNumberFormat="1" applyFont="1" applyFill="1" applyBorder="1" applyAlignment="1">
      <alignment horizontal="center" vertical="center"/>
      <protection/>
    </xf>
    <xf numFmtId="0" fontId="7" fillId="0" borderId="20" xfId="51" applyNumberFormat="1" applyFont="1" applyFill="1" applyBorder="1" applyAlignment="1">
      <alignment horizontal="center" vertical="center"/>
      <protection/>
    </xf>
    <xf numFmtId="0" fontId="7" fillId="0" borderId="14" xfId="51" applyNumberFormat="1" applyFont="1" applyFill="1" applyBorder="1" applyAlignment="1">
      <alignment horizontal="center" vertical="center"/>
      <protection/>
    </xf>
    <xf numFmtId="0" fontId="7" fillId="0" borderId="21" xfId="51" applyNumberFormat="1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0" xfId="51" applyNumberFormat="1" applyFont="1" applyFill="1" applyBorder="1" applyAlignment="1">
      <alignment horizontal="center" vertical="center"/>
      <protection/>
    </xf>
    <xf numFmtId="0" fontId="26" fillId="0" borderId="0" xfId="51" applyFont="1" applyFill="1" applyBorder="1" applyAlignment="1">
      <alignment vertical="center"/>
      <protection/>
    </xf>
    <xf numFmtId="0" fontId="12" fillId="5" borderId="0" xfId="51" applyFont="1" applyFill="1" applyBorder="1" applyAlignment="1">
      <alignment horizontal="center" vertical="center"/>
      <protection/>
    </xf>
    <xf numFmtId="0" fontId="0" fillId="5" borderId="0" xfId="5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/>
      <protection/>
    </xf>
    <xf numFmtId="0" fontId="28" fillId="0" borderId="0" xfId="51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5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0" xfId="51" applyFont="1" applyFill="1" applyBorder="1">
      <alignment horizontal="left" vertical="center"/>
      <protection/>
    </xf>
    <xf numFmtId="0" fontId="32" fillId="0" borderId="0" xfId="51" applyFont="1" applyFill="1" applyBorder="1" applyAlignment="1">
      <alignment horizontal="center" vertical="center"/>
      <protection/>
    </xf>
    <xf numFmtId="0" fontId="32" fillId="0" borderId="0" xfId="51" applyFont="1" applyFill="1">
      <alignment horizontal="left" vertical="center"/>
      <protection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51" applyFont="1" applyFill="1" applyBorder="1" applyAlignment="1">
      <alignment vertical="center"/>
      <protection/>
    </xf>
    <xf numFmtId="0" fontId="32" fillId="0" borderId="22" xfId="5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51" applyFont="1" applyFill="1" applyBorder="1" applyAlignment="1">
      <alignment horizontal="left" vertical="center"/>
      <protection/>
    </xf>
    <xf numFmtId="0" fontId="32" fillId="0" borderId="23" xfId="5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left" vertical="center"/>
    </xf>
    <xf numFmtId="0" fontId="35" fillId="0" borderId="0" xfId="51" applyFont="1" applyFill="1" applyBorder="1" applyAlignment="1">
      <alignment horizontal="center" vertical="center"/>
      <protection/>
    </xf>
    <xf numFmtId="0" fontId="32" fillId="0" borderId="0" xfId="51" applyFont="1" applyFill="1" applyBorder="1" applyAlignment="1">
      <alignment horizontal="center" vertical="top"/>
      <protection/>
    </xf>
    <xf numFmtId="0" fontId="32" fillId="0" borderId="0" xfId="51" applyFont="1" applyFill="1" applyBorder="1" applyAlignment="1">
      <alignment horizontal="center" vertical="center" textRotation="255"/>
      <protection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23" xfId="51" applyFont="1" applyFill="1" applyBorder="1" applyAlignment="1">
      <alignment vertical="center"/>
      <protection/>
    </xf>
    <xf numFmtId="0" fontId="32" fillId="0" borderId="0" xfId="51" applyFont="1" applyFill="1" applyBorder="1" applyAlignment="1">
      <alignment vertical="top"/>
      <protection/>
    </xf>
    <xf numFmtId="0" fontId="32" fillId="0" borderId="18" xfId="51" applyFont="1" applyFill="1" applyBorder="1" applyAlignment="1">
      <alignment vertical="center"/>
      <protection/>
    </xf>
    <xf numFmtId="0" fontId="32" fillId="0" borderId="19" xfId="51" applyFont="1" applyFill="1" applyBorder="1" applyAlignment="1">
      <alignment vertical="center"/>
      <protection/>
    </xf>
    <xf numFmtId="0" fontId="32" fillId="0" borderId="0" xfId="0" applyFont="1" applyBorder="1" applyAlignment="1">
      <alignment vertical="center" textRotation="255"/>
    </xf>
    <xf numFmtId="0" fontId="32" fillId="34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textRotation="255"/>
    </xf>
    <xf numFmtId="0" fontId="31" fillId="0" borderId="0" xfId="0" applyFont="1" applyFill="1" applyBorder="1" applyAlignment="1">
      <alignment vertical="center"/>
    </xf>
    <xf numFmtId="20" fontId="16" fillId="0" borderId="25" xfId="51" applyNumberFormat="1" applyFont="1" applyFill="1" applyBorder="1" applyAlignment="1">
      <alignment horizontal="center" vertical="center"/>
      <protection/>
    </xf>
    <xf numFmtId="0" fontId="16" fillId="0" borderId="25" xfId="0" applyFont="1" applyFill="1" applyBorder="1" applyAlignment="1">
      <alignment horizontal="center" vertical="center"/>
    </xf>
    <xf numFmtId="0" fontId="0" fillId="4" borderId="18" xfId="51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4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51" applyFont="1" applyFill="1" applyBorder="1" applyAlignment="1">
      <alignment vertical="center"/>
      <protection/>
    </xf>
    <xf numFmtId="0" fontId="24" fillId="0" borderId="18" xfId="51" applyNumberFormat="1" applyFont="1" applyFill="1" applyBorder="1" applyAlignment="1">
      <alignment horizontal="center" vertical="center"/>
      <protection/>
    </xf>
    <xf numFmtId="0" fontId="7" fillId="0" borderId="18" xfId="51" applyNumberFormat="1" applyFont="1" applyFill="1" applyBorder="1" applyAlignment="1">
      <alignment horizontal="center" vertical="center"/>
      <protection/>
    </xf>
    <xf numFmtId="0" fontId="16" fillId="0" borderId="13" xfId="5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29" xfId="51" applyFont="1" applyFill="1" applyBorder="1" applyAlignment="1">
      <alignment horizontal="center" vertical="center"/>
      <protection/>
    </xf>
    <xf numFmtId="0" fontId="1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14" fillId="1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1" fillId="35" borderId="31" xfId="51" applyFont="1" applyFill="1" applyBorder="1" applyAlignment="1">
      <alignment horizontal="center" vertical="center"/>
      <protection/>
    </xf>
    <xf numFmtId="0" fontId="14" fillId="35" borderId="3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5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24" fillId="0" borderId="0" xfId="51" applyNumberFormat="1" applyFont="1" applyFill="1" applyBorder="1" applyAlignment="1">
      <alignment horizontal="center" vertical="center"/>
      <protection/>
    </xf>
    <xf numFmtId="0" fontId="7" fillId="0" borderId="0" xfId="51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left" vertical="center"/>
      <protection/>
    </xf>
    <xf numFmtId="0" fontId="37" fillId="0" borderId="0" xfId="0" applyFont="1" applyFill="1" applyBorder="1" applyAlignment="1">
      <alignment horizontal="left" vertical="center"/>
    </xf>
    <xf numFmtId="0" fontId="14" fillId="35" borderId="34" xfId="0" applyFont="1" applyFill="1" applyBorder="1" applyAlignment="1">
      <alignment horizontal="center" vertical="center"/>
    </xf>
    <xf numFmtId="20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20" fontId="21" fillId="0" borderId="11" xfId="51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0" fontId="21" fillId="0" borderId="10" xfId="51" applyNumberFormat="1" applyFont="1" applyFill="1" applyBorder="1" applyAlignment="1">
      <alignment horizontal="center" vertical="center"/>
      <protection/>
    </xf>
    <xf numFmtId="0" fontId="21" fillId="0" borderId="13" xfId="0" applyFont="1" applyFill="1" applyBorder="1" applyAlignment="1">
      <alignment horizontal="center" vertical="center"/>
    </xf>
    <xf numFmtId="0" fontId="38" fillId="0" borderId="0" xfId="51" applyFont="1" applyFill="1" applyBorder="1" applyAlignment="1">
      <alignment vertical="center"/>
      <protection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2" borderId="13" xfId="0" applyFont="1" applyFill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5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20" fontId="37" fillId="0" borderId="0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left" vertical="center" shrinkToFit="1"/>
    </xf>
    <xf numFmtId="0" fontId="21" fillId="0" borderId="42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40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right" vertical="center"/>
    </xf>
    <xf numFmtId="0" fontId="40" fillId="0" borderId="0" xfId="51" applyFont="1" applyFill="1" applyBorder="1" applyAlignment="1">
      <alignment horizontal="right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36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49" xfId="0" applyFont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42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14" fillId="10" borderId="31" xfId="0" applyFont="1" applyFill="1" applyBorder="1" applyAlignment="1">
      <alignment vertical="center"/>
    </xf>
    <xf numFmtId="0" fontId="21" fillId="0" borderId="33" xfId="51" applyFont="1" applyFill="1" applyBorder="1" applyAlignment="1">
      <alignment horizontal="center" vertical="center"/>
      <protection/>
    </xf>
    <xf numFmtId="0" fontId="14" fillId="0" borderId="32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vertical="center"/>
    </xf>
    <xf numFmtId="0" fontId="25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22" xfId="0" applyFont="1" applyBorder="1" applyAlignment="1">
      <alignment vertical="center"/>
    </xf>
    <xf numFmtId="0" fontId="31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>
      <alignment horizontal="left" vertical="center"/>
      <protection/>
    </xf>
    <xf numFmtId="0" fontId="31" fillId="0" borderId="0" xfId="51" applyFont="1" applyFill="1" applyBorder="1">
      <alignment horizontal="left" vertical="center"/>
      <protection/>
    </xf>
    <xf numFmtId="0" fontId="32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2" fillId="0" borderId="22" xfId="0" applyFont="1" applyFill="1" applyBorder="1" applyAlignment="1">
      <alignment vertical="center"/>
    </xf>
    <xf numFmtId="0" fontId="31" fillId="0" borderId="0" xfId="51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3" xfId="51" applyFont="1" applyFill="1" applyBorder="1">
      <alignment horizontal="left" vertical="center"/>
      <protection/>
    </xf>
    <xf numFmtId="0" fontId="31" fillId="0" borderId="19" xfId="0" applyFont="1" applyBorder="1" applyAlignment="1">
      <alignment vertical="center"/>
    </xf>
    <xf numFmtId="0" fontId="31" fillId="0" borderId="23" xfId="51" applyFont="1" applyFill="1" applyBorder="1" applyAlignment="1">
      <alignment horizontal="center" vertical="center"/>
      <protection/>
    </xf>
    <xf numFmtId="0" fontId="31" fillId="0" borderId="19" xfId="51" applyFont="1" applyFill="1" applyBorder="1" applyAlignment="1">
      <alignment horizontal="center" vertical="center"/>
      <protection/>
    </xf>
    <xf numFmtId="0" fontId="31" fillId="0" borderId="50" xfId="51" applyFont="1" applyFill="1" applyBorder="1">
      <alignment horizontal="left" vertical="center"/>
      <protection/>
    </xf>
    <xf numFmtId="0" fontId="31" fillId="0" borderId="50" xfId="0" applyFont="1" applyBorder="1" applyAlignment="1">
      <alignment horizontal="center" vertical="center"/>
    </xf>
    <xf numFmtId="0" fontId="31" fillId="0" borderId="50" xfId="0" applyFont="1" applyBorder="1" applyAlignment="1">
      <alignment vertical="center"/>
    </xf>
    <xf numFmtId="0" fontId="33" fillId="0" borderId="0" xfId="51" applyFont="1" applyFill="1" applyBorder="1" applyAlignment="1">
      <alignment horizontal="center" vertical="center"/>
      <protection/>
    </xf>
    <xf numFmtId="0" fontId="31" fillId="0" borderId="23" xfId="0" applyFont="1" applyBorder="1" applyAlignment="1">
      <alignment vertical="center"/>
    </xf>
    <xf numFmtId="0" fontId="31" fillId="0" borderId="24" xfId="51" applyFont="1" applyFill="1" applyBorder="1">
      <alignment horizontal="left" vertical="center"/>
      <protection/>
    </xf>
    <xf numFmtId="0" fontId="31" fillId="0" borderId="50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31" fillId="0" borderId="50" xfId="51" applyFont="1" applyFill="1" applyBorder="1" applyAlignment="1">
      <alignment vertical="center"/>
      <protection/>
    </xf>
    <xf numFmtId="0" fontId="31" fillId="0" borderId="19" xfId="51" applyFont="1" applyFill="1" applyBorder="1">
      <alignment horizontal="left" vertical="center"/>
      <protection/>
    </xf>
    <xf numFmtId="0" fontId="31" fillId="0" borderId="20" xfId="0" applyFont="1" applyBorder="1" applyAlignment="1">
      <alignment vertical="center"/>
    </xf>
    <xf numFmtId="0" fontId="31" fillId="0" borderId="0" xfId="51" applyFont="1" applyFill="1" applyBorder="1" applyAlignment="1">
      <alignment horizontal="left" vertical="center"/>
      <protection/>
    </xf>
    <xf numFmtId="0" fontId="31" fillId="0" borderId="22" xfId="51" applyFont="1" applyFill="1" applyBorder="1" applyAlignment="1">
      <alignment horizontal="center" vertical="center"/>
      <protection/>
    </xf>
    <xf numFmtId="0" fontId="31" fillId="0" borderId="51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vertical="top"/>
      <protection/>
    </xf>
    <xf numFmtId="0" fontId="31" fillId="0" borderId="0" xfId="51" applyFont="1" applyFill="1" applyBorder="1" applyAlignment="1">
      <alignment horizontal="center" vertical="center" textRotation="255"/>
      <protection/>
    </xf>
    <xf numFmtId="0" fontId="31" fillId="0" borderId="0" xfId="0" applyFont="1" applyBorder="1" applyAlignment="1">
      <alignment horizontal="left" vertical="center"/>
    </xf>
    <xf numFmtId="0" fontId="31" fillId="0" borderId="50" xfId="51" applyFont="1" applyFill="1" applyBorder="1" applyAlignment="1">
      <alignment vertical="top"/>
      <protection/>
    </xf>
    <xf numFmtId="0" fontId="31" fillId="0" borderId="24" xfId="51" applyFont="1" applyFill="1" applyBorder="1" applyAlignment="1">
      <alignment horizontal="center" vertical="center"/>
      <protection/>
    </xf>
    <xf numFmtId="0" fontId="31" fillId="0" borderId="24" xfId="0" applyFont="1" applyBorder="1" applyAlignment="1">
      <alignment vertical="center"/>
    </xf>
    <xf numFmtId="0" fontId="0" fillId="0" borderId="48" xfId="51" applyFont="1" applyFill="1" applyBorder="1" applyAlignment="1">
      <alignment horizontal="center" vertical="center"/>
      <protection/>
    </xf>
    <xf numFmtId="0" fontId="0" fillId="0" borderId="37" xfId="51" applyFont="1" applyFill="1" applyBorder="1" applyAlignment="1">
      <alignment horizontal="center" vertical="center"/>
      <protection/>
    </xf>
    <xf numFmtId="0" fontId="0" fillId="0" borderId="46" xfId="51" applyFont="1" applyFill="1" applyBorder="1" applyAlignment="1">
      <alignment horizontal="center" vertical="center"/>
      <protection/>
    </xf>
    <xf numFmtId="0" fontId="0" fillId="0" borderId="41" xfId="51" applyFont="1" applyFill="1" applyBorder="1" applyAlignment="1">
      <alignment horizontal="center" vertical="center"/>
      <protection/>
    </xf>
    <xf numFmtId="20" fontId="21" fillId="0" borderId="47" xfId="51" applyNumberFormat="1" applyFont="1" applyFill="1" applyBorder="1" applyAlignment="1">
      <alignment horizontal="center" vertical="center"/>
      <protection/>
    </xf>
    <xf numFmtId="20" fontId="21" fillId="0" borderId="12" xfId="51" applyNumberFormat="1" applyFont="1" applyFill="1" applyBorder="1" applyAlignment="1">
      <alignment horizontal="center" vertical="center"/>
      <protection/>
    </xf>
    <xf numFmtId="0" fontId="14" fillId="0" borderId="11" xfId="51" applyNumberFormat="1" applyFont="1" applyFill="1" applyBorder="1" applyAlignment="1">
      <alignment horizontal="center" vertical="center"/>
      <protection/>
    </xf>
    <xf numFmtId="0" fontId="14" fillId="0" borderId="10" xfId="51" applyNumberFormat="1" applyFont="1" applyFill="1" applyBorder="1" applyAlignment="1">
      <alignment horizontal="center" vertical="center"/>
      <protection/>
    </xf>
    <xf numFmtId="0" fontId="14" fillId="0" borderId="12" xfId="51" applyNumberFormat="1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9" xfId="51" applyFont="1" applyFill="1" applyBorder="1" applyAlignment="1">
      <alignment horizontal="center" vertical="center"/>
      <protection/>
    </xf>
    <xf numFmtId="0" fontId="0" fillId="0" borderId="38" xfId="51" applyFont="1" applyFill="1" applyBorder="1" applyAlignment="1">
      <alignment horizontal="center" vertical="center"/>
      <protection/>
    </xf>
    <xf numFmtId="20" fontId="21" fillId="0" borderId="13" xfId="51" applyNumberFormat="1" applyFont="1" applyFill="1" applyBorder="1" applyAlignment="1">
      <alignment horizontal="center" vertical="center"/>
      <protection/>
    </xf>
    <xf numFmtId="0" fontId="0" fillId="0" borderId="29" xfId="51" applyFont="1" applyFill="1" applyBorder="1" applyAlignment="1">
      <alignment horizontal="center" vertical="center"/>
      <protection/>
    </xf>
    <xf numFmtId="0" fontId="3" fillId="0" borderId="32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right" vertical="center"/>
    </xf>
    <xf numFmtId="0" fontId="2" fillId="0" borderId="0" xfId="51" applyNumberFormat="1" applyFont="1" applyFill="1" applyBorder="1" applyAlignment="1">
      <alignment horizontal="left" vertical="center"/>
      <protection/>
    </xf>
    <xf numFmtId="41" fontId="2" fillId="0" borderId="0" xfId="51" applyNumberFormat="1" applyFont="1" applyFill="1" applyBorder="1" applyAlignment="1">
      <alignment horizontal="center" vertical="center"/>
      <protection/>
    </xf>
    <xf numFmtId="0" fontId="2" fillId="0" borderId="18" xfId="51" applyNumberFormat="1" applyFont="1" applyFill="1" applyBorder="1" applyAlignment="1">
      <alignment horizontal="center" vertical="center"/>
      <protection/>
    </xf>
    <xf numFmtId="0" fontId="2" fillId="0" borderId="0" xfId="51" applyNumberFormat="1" applyFont="1" applyFill="1" applyBorder="1" applyAlignment="1">
      <alignment horizontal="center" vertical="center"/>
      <protection/>
    </xf>
    <xf numFmtId="0" fontId="2" fillId="0" borderId="19" xfId="51" applyNumberFormat="1" applyFont="1" applyFill="1" applyBorder="1" applyAlignment="1">
      <alignment horizontal="center" vertical="center"/>
      <protection/>
    </xf>
    <xf numFmtId="0" fontId="2" fillId="34" borderId="20" xfId="51" applyNumberFormat="1" applyFont="1" applyFill="1" applyBorder="1" applyAlignment="1">
      <alignment horizontal="center" vertical="center"/>
      <protection/>
    </xf>
    <xf numFmtId="0" fontId="2" fillId="0" borderId="22" xfId="51" applyNumberFormat="1" applyFont="1" applyFill="1" applyBorder="1" applyAlignment="1">
      <alignment horizontal="center" vertical="center"/>
      <protection/>
    </xf>
    <xf numFmtId="0" fontId="2" fillId="34" borderId="51" xfId="51" applyNumberFormat="1" applyFont="1" applyFill="1" applyBorder="1" applyAlignment="1">
      <alignment horizontal="center" vertical="center"/>
      <protection/>
    </xf>
    <xf numFmtId="0" fontId="2" fillId="0" borderId="20" xfId="51" applyNumberFormat="1" applyFont="1" applyFill="1" applyBorder="1" applyAlignment="1">
      <alignment horizontal="center" vertical="center"/>
      <protection/>
    </xf>
    <xf numFmtId="0" fontId="2" fillId="0" borderId="51" xfId="51" applyNumberFormat="1" applyFont="1" applyFill="1" applyBorder="1" applyAlignment="1">
      <alignment horizontal="center" vertical="center"/>
      <protection/>
    </xf>
    <xf numFmtId="0" fontId="2" fillId="0" borderId="24" xfId="51" applyNumberFormat="1" applyFont="1" applyFill="1" applyBorder="1" applyAlignment="1">
      <alignment horizontal="center" vertical="center"/>
      <protection/>
    </xf>
    <xf numFmtId="0" fontId="2" fillId="0" borderId="50" xfId="51" applyNumberFormat="1" applyFont="1" applyFill="1" applyBorder="1" applyAlignment="1">
      <alignment horizontal="center" vertical="center"/>
      <protection/>
    </xf>
    <xf numFmtId="0" fontId="2" fillId="0" borderId="23" xfId="51" applyNumberFormat="1" applyFont="1" applyFill="1" applyBorder="1" applyAlignment="1">
      <alignment horizontal="center" vertical="center"/>
      <protection/>
    </xf>
    <xf numFmtId="0" fontId="2" fillId="0" borderId="52" xfId="51" applyNumberFormat="1" applyFont="1" applyFill="1" applyBorder="1" applyAlignment="1">
      <alignment horizontal="center" vertical="center"/>
      <protection/>
    </xf>
    <xf numFmtId="0" fontId="2" fillId="0" borderId="53" xfId="51" applyNumberFormat="1" applyFont="1" applyFill="1" applyBorder="1" applyAlignment="1">
      <alignment horizontal="center" vertical="center"/>
      <protection/>
    </xf>
    <xf numFmtId="0" fontId="2" fillId="0" borderId="54" xfId="51" applyNumberFormat="1" applyFont="1" applyFill="1" applyBorder="1" applyAlignment="1">
      <alignment horizontal="center"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/>
      <protection/>
    </xf>
    <xf numFmtId="0" fontId="32" fillId="0" borderId="55" xfId="0" applyFont="1" applyBorder="1" applyAlignment="1">
      <alignment vertical="center"/>
    </xf>
    <xf numFmtId="0" fontId="31" fillId="0" borderId="56" xfId="0" applyFont="1" applyBorder="1" applyAlignment="1">
      <alignment vertical="center"/>
    </xf>
    <xf numFmtId="0" fontId="31" fillId="0" borderId="57" xfId="0" applyFont="1" applyBorder="1" applyAlignment="1">
      <alignment vertical="center"/>
    </xf>
    <xf numFmtId="0" fontId="31" fillId="0" borderId="58" xfId="51" applyFont="1" applyFill="1" applyBorder="1" applyAlignment="1">
      <alignment horizontal="center" vertical="center"/>
      <protection/>
    </xf>
    <xf numFmtId="0" fontId="31" fillId="0" borderId="59" xfId="51" applyFont="1" applyFill="1" applyBorder="1" applyAlignment="1">
      <alignment horizontal="center" vertical="center"/>
      <protection/>
    </xf>
    <xf numFmtId="0" fontId="31" fillId="0" borderId="59" xfId="51" applyFont="1" applyFill="1" applyBorder="1">
      <alignment horizontal="left" vertical="center"/>
      <protection/>
    </xf>
    <xf numFmtId="0" fontId="31" fillId="0" borderId="0" xfId="51" applyFont="1" applyFill="1" applyBorder="1" applyAlignment="1">
      <alignment horizontal="right" vertical="center"/>
      <protection/>
    </xf>
    <xf numFmtId="0" fontId="32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1" fillId="0" borderId="62" xfId="51" applyFont="1" applyFill="1" applyBorder="1">
      <alignment horizontal="left" vertical="center"/>
      <protection/>
    </xf>
    <xf numFmtId="0" fontId="31" fillId="0" borderId="56" xfId="51" applyFont="1" applyFill="1" applyBorder="1">
      <alignment horizontal="left" vertical="center"/>
      <protection/>
    </xf>
    <xf numFmtId="0" fontId="32" fillId="0" borderId="60" xfId="51" applyFont="1" applyFill="1" applyBorder="1" applyAlignment="1">
      <alignment horizontal="center" vertical="center"/>
      <protection/>
    </xf>
    <xf numFmtId="0" fontId="31" fillId="0" borderId="61" xfId="51" applyFont="1" applyFill="1" applyBorder="1" applyAlignment="1">
      <alignment horizontal="center" vertical="center"/>
      <protection/>
    </xf>
    <xf numFmtId="0" fontId="31" fillId="0" borderId="63" xfId="51" applyFont="1" applyFill="1" applyBorder="1">
      <alignment horizontal="left" vertical="center"/>
      <protection/>
    </xf>
    <xf numFmtId="0" fontId="32" fillId="0" borderId="59" xfId="51" applyFont="1" applyFill="1" applyBorder="1">
      <alignment horizontal="left" vertical="center"/>
      <protection/>
    </xf>
    <xf numFmtId="0" fontId="32" fillId="0" borderId="61" xfId="51" applyFont="1" applyFill="1" applyBorder="1">
      <alignment horizontal="left" vertical="center"/>
      <protection/>
    </xf>
    <xf numFmtId="0" fontId="32" fillId="0" borderId="64" xfId="51" applyFont="1" applyFill="1" applyBorder="1">
      <alignment horizontal="left" vertical="center"/>
      <protection/>
    </xf>
    <xf numFmtId="0" fontId="31" fillId="0" borderId="59" xfId="51" applyFont="1" applyFill="1" applyBorder="1" applyAlignment="1">
      <alignment horizontal="right" vertical="center"/>
      <protection/>
    </xf>
    <xf numFmtId="0" fontId="31" fillId="0" borderId="56" xfId="51" applyFont="1" applyFill="1" applyBorder="1" applyAlignment="1">
      <alignment horizontal="right" vertical="center"/>
      <protection/>
    </xf>
    <xf numFmtId="0" fontId="31" fillId="0" borderId="65" xfId="0" applyFont="1" applyFill="1" applyBorder="1" applyAlignment="1">
      <alignment vertical="center"/>
    </xf>
    <xf numFmtId="0" fontId="31" fillId="0" borderId="65" xfId="51" applyFont="1" applyFill="1" applyBorder="1">
      <alignment horizontal="left" vertical="center"/>
      <protection/>
    </xf>
    <xf numFmtId="0" fontId="31" fillId="0" borderId="63" xfId="0" applyFont="1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255"/>
    </xf>
    <xf numFmtId="0" fontId="36" fillId="0" borderId="0" xfId="0" applyFont="1" applyBorder="1" applyAlignment="1">
      <alignment vertical="center"/>
    </xf>
    <xf numFmtId="0" fontId="31" fillId="0" borderId="65" xfId="0" applyFont="1" applyBorder="1" applyAlignment="1">
      <alignment vertical="center"/>
    </xf>
    <xf numFmtId="0" fontId="31" fillId="0" borderId="62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31" fillId="0" borderId="55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22" xfId="51" applyFont="1" applyFill="1" applyBorder="1" applyAlignment="1">
      <alignment horizontal="right" vertical="center"/>
      <protection/>
    </xf>
    <xf numFmtId="0" fontId="31" fillId="0" borderId="0" xfId="0" applyFont="1" applyBorder="1" applyAlignment="1">
      <alignment horizontal="right" vertical="center"/>
    </xf>
    <xf numFmtId="0" fontId="32" fillId="0" borderId="57" xfId="0" applyFont="1" applyBorder="1" applyAlignment="1">
      <alignment vertical="center"/>
    </xf>
    <xf numFmtId="0" fontId="31" fillId="0" borderId="58" xfId="0" applyFont="1" applyBorder="1" applyAlignment="1">
      <alignment vertical="center"/>
    </xf>
    <xf numFmtId="0" fontId="32" fillId="0" borderId="59" xfId="51" applyFont="1" applyFill="1" applyBorder="1" applyAlignment="1">
      <alignment horizontal="center" vertical="center"/>
      <protection/>
    </xf>
    <xf numFmtId="0" fontId="32" fillId="0" borderId="61" xfId="51" applyFont="1" applyFill="1" applyBorder="1" applyAlignment="1">
      <alignment horizontal="center" vertical="center"/>
      <protection/>
    </xf>
    <xf numFmtId="0" fontId="31" fillId="0" borderId="56" xfId="51" applyFont="1" applyFill="1" applyBorder="1" applyAlignment="1">
      <alignment vertical="center"/>
      <protection/>
    </xf>
    <xf numFmtId="0" fontId="32" fillId="0" borderId="60" xfId="51" applyFont="1" applyFill="1" applyBorder="1">
      <alignment horizontal="left" vertical="center"/>
      <protection/>
    </xf>
    <xf numFmtId="0" fontId="31" fillId="0" borderId="61" xfId="51" applyFont="1" applyFill="1" applyBorder="1">
      <alignment horizontal="left" vertical="center"/>
      <protection/>
    </xf>
    <xf numFmtId="0" fontId="31" fillId="0" borderId="24" xfId="51" applyFont="1" applyFill="1" applyBorder="1" applyAlignment="1">
      <alignment vertical="center"/>
      <protection/>
    </xf>
    <xf numFmtId="0" fontId="31" fillId="0" borderId="55" xfId="51" applyFont="1" applyFill="1" applyBorder="1" applyAlignment="1">
      <alignment horizontal="center" vertical="center"/>
      <protection/>
    </xf>
    <xf numFmtId="0" fontId="31" fillId="0" borderId="56" xfId="51" applyFont="1" applyFill="1" applyBorder="1" applyAlignment="1">
      <alignment horizontal="center" vertical="center"/>
      <protection/>
    </xf>
    <xf numFmtId="0" fontId="31" fillId="0" borderId="57" xfId="51" applyFont="1" applyFill="1" applyBorder="1" applyAlignment="1">
      <alignment vertical="center"/>
      <protection/>
    </xf>
    <xf numFmtId="0" fontId="31" fillId="0" borderId="58" xfId="51" applyFont="1" applyFill="1" applyBorder="1" applyAlignment="1">
      <alignment vertical="center"/>
      <protection/>
    </xf>
    <xf numFmtId="0" fontId="31" fillId="0" borderId="59" xfId="51" applyFont="1" applyFill="1" applyBorder="1" applyAlignment="1">
      <alignment horizontal="left" vertical="center"/>
      <protection/>
    </xf>
    <xf numFmtId="0" fontId="31" fillId="0" borderId="67" xfId="51" applyFont="1" applyFill="1" applyBorder="1" applyAlignment="1">
      <alignment horizontal="left" vertical="center"/>
      <protection/>
    </xf>
    <xf numFmtId="0" fontId="33" fillId="0" borderId="0" xfId="51" applyFont="1" applyFill="1" applyBorder="1" applyAlignment="1">
      <alignment horizontal="right" vertical="center"/>
      <protection/>
    </xf>
    <xf numFmtId="0" fontId="31" fillId="0" borderId="58" xfId="51" applyFont="1" applyFill="1" applyBorder="1">
      <alignment horizontal="left" vertical="center"/>
      <protection/>
    </xf>
    <xf numFmtId="0" fontId="32" fillId="0" borderId="24" xfId="51" applyFont="1" applyFill="1" applyBorder="1" applyAlignment="1">
      <alignment vertical="center"/>
      <protection/>
    </xf>
    <xf numFmtId="0" fontId="32" fillId="0" borderId="58" xfId="0" applyFont="1" applyBorder="1" applyAlignment="1">
      <alignment horizontal="center" vertical="center"/>
    </xf>
    <xf numFmtId="0" fontId="32" fillId="0" borderId="59" xfId="51" applyFont="1" applyFill="1" applyBorder="1" applyAlignment="1">
      <alignment horizontal="center" vertical="center" textRotation="255"/>
      <protection/>
    </xf>
    <xf numFmtId="0" fontId="32" fillId="0" borderId="65" xfId="0" applyFont="1" applyBorder="1" applyAlignment="1">
      <alignment vertical="center"/>
    </xf>
    <xf numFmtId="0" fontId="32" fillId="0" borderId="65" xfId="51" applyFont="1" applyFill="1" applyBorder="1">
      <alignment horizontal="left" vertical="center"/>
      <protection/>
    </xf>
    <xf numFmtId="0" fontId="41" fillId="0" borderId="49" xfId="0" applyFont="1" applyBorder="1" applyAlignment="1">
      <alignment horizontal="center" vertical="center"/>
    </xf>
    <xf numFmtId="0" fontId="31" fillId="0" borderId="59" xfId="51" applyFont="1" applyFill="1" applyBorder="1" applyAlignment="1">
      <alignment vertical="center"/>
      <protection/>
    </xf>
    <xf numFmtId="0" fontId="31" fillId="0" borderId="67" xfId="51" applyFont="1" applyFill="1" applyBorder="1" applyAlignment="1">
      <alignment vertical="center"/>
      <protection/>
    </xf>
    <xf numFmtId="0" fontId="31" fillId="0" borderId="59" xfId="0" applyFont="1" applyBorder="1" applyAlignment="1">
      <alignment horizontal="right" vertical="center"/>
    </xf>
    <xf numFmtId="0" fontId="31" fillId="0" borderId="65" xfId="51" applyFont="1" applyFill="1" applyBorder="1" applyAlignment="1">
      <alignment vertical="center"/>
      <protection/>
    </xf>
    <xf numFmtId="0" fontId="32" fillId="0" borderId="67" xfId="0" applyFont="1" applyBorder="1" applyAlignment="1">
      <alignment vertical="center"/>
    </xf>
    <xf numFmtId="0" fontId="21" fillId="32" borderId="14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32" borderId="20" xfId="0" applyFont="1" applyFill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20" fontId="12" fillId="0" borderId="31" xfId="51" applyNumberFormat="1" applyFont="1" applyFill="1" applyBorder="1" applyAlignment="1">
      <alignment horizontal="center" vertical="center"/>
      <protection/>
    </xf>
    <xf numFmtId="20" fontId="12" fillId="0" borderId="30" xfId="51" applyNumberFormat="1" applyFont="1" applyFill="1" applyBorder="1" applyAlignment="1">
      <alignment horizontal="center" vertical="center"/>
      <protection/>
    </xf>
    <xf numFmtId="20" fontId="12" fillId="0" borderId="33" xfId="51" applyNumberFormat="1" applyFont="1" applyFill="1" applyBorder="1" applyAlignment="1">
      <alignment horizontal="center" vertical="center"/>
      <protection/>
    </xf>
    <xf numFmtId="0" fontId="14" fillId="0" borderId="31" xfId="51" applyFont="1" applyFill="1" applyBorder="1" applyAlignment="1">
      <alignment horizontal="center" vertical="center"/>
      <protection/>
    </xf>
    <xf numFmtId="0" fontId="14" fillId="0" borderId="30" xfId="51" applyFont="1" applyFill="1" applyBorder="1" applyAlignment="1">
      <alignment horizontal="center" vertical="center"/>
      <protection/>
    </xf>
    <xf numFmtId="0" fontId="14" fillId="0" borderId="71" xfId="51" applyFont="1" applyFill="1" applyBorder="1" applyAlignment="1">
      <alignment horizontal="center" vertical="center"/>
      <protection/>
    </xf>
    <xf numFmtId="0" fontId="14" fillId="0" borderId="7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76" xfId="51" applyFont="1" applyFill="1" applyBorder="1" applyAlignment="1">
      <alignment horizontal="center" vertical="center"/>
      <protection/>
    </xf>
    <xf numFmtId="0" fontId="2" fillId="0" borderId="77" xfId="51" applyFont="1" applyFill="1" applyBorder="1" applyAlignment="1">
      <alignment horizontal="center" vertical="center"/>
      <protection/>
    </xf>
    <xf numFmtId="0" fontId="2" fillId="0" borderId="78" xfId="51" applyNumberFormat="1" applyFont="1" applyFill="1" applyBorder="1" applyAlignment="1">
      <alignment horizontal="center" vertical="center"/>
      <protection/>
    </xf>
    <xf numFmtId="0" fontId="2" fillId="0" borderId="79" xfId="51" applyNumberFormat="1" applyFont="1" applyFill="1" applyBorder="1" applyAlignment="1">
      <alignment horizontal="center" vertical="center"/>
      <protection/>
    </xf>
    <xf numFmtId="0" fontId="2" fillId="0" borderId="80" xfId="51" applyNumberFormat="1" applyFont="1" applyFill="1" applyBorder="1" applyAlignment="1">
      <alignment horizontal="center" vertical="center"/>
      <protection/>
    </xf>
    <xf numFmtId="0" fontId="2" fillId="0" borderId="81" xfId="51" applyNumberFormat="1" applyFont="1" applyFill="1" applyBorder="1" applyAlignment="1">
      <alignment horizontal="center" vertical="center"/>
      <protection/>
    </xf>
    <xf numFmtId="0" fontId="2" fillId="0" borderId="82" xfId="51" applyNumberFormat="1" applyFont="1" applyFill="1" applyBorder="1" applyAlignment="1">
      <alignment horizontal="center" vertical="center"/>
      <protection/>
    </xf>
    <xf numFmtId="0" fontId="2" fillId="0" borderId="83" xfId="51" applyNumberFormat="1" applyFont="1" applyFill="1" applyBorder="1" applyAlignment="1">
      <alignment horizontal="center" vertical="center"/>
      <protection/>
    </xf>
    <xf numFmtId="41" fontId="2" fillId="0" borderId="13" xfId="51" applyNumberFormat="1" applyFont="1" applyFill="1" applyBorder="1" applyAlignment="1">
      <alignment horizontal="center" vertical="center"/>
      <protection/>
    </xf>
    <xf numFmtId="41" fontId="2" fillId="0" borderId="84" xfId="51" applyNumberFormat="1" applyFont="1" applyFill="1" applyBorder="1" applyAlignment="1">
      <alignment horizontal="center" vertical="center"/>
      <protection/>
    </xf>
    <xf numFmtId="41" fontId="2" fillId="0" borderId="14" xfId="51" applyNumberFormat="1" applyFont="1" applyFill="1" applyBorder="1" applyAlignment="1">
      <alignment horizontal="center" vertical="center"/>
      <protection/>
    </xf>
    <xf numFmtId="41" fontId="2" fillId="0" borderId="21" xfId="51" applyNumberFormat="1" applyFont="1" applyFill="1" applyBorder="1" applyAlignment="1">
      <alignment horizontal="center" vertical="center"/>
      <protection/>
    </xf>
    <xf numFmtId="41" fontId="2" fillId="0" borderId="49" xfId="51" applyNumberFormat="1" applyFont="1" applyFill="1" applyBorder="1" applyAlignment="1">
      <alignment horizontal="center" vertical="center"/>
      <protection/>
    </xf>
    <xf numFmtId="41" fontId="2" fillId="0" borderId="74" xfId="51" applyNumberFormat="1" applyFont="1" applyFill="1" applyBorder="1" applyAlignment="1">
      <alignment horizontal="center" vertical="center"/>
      <protection/>
    </xf>
    <xf numFmtId="41" fontId="2" fillId="0" borderId="10" xfId="51" applyNumberFormat="1" applyFont="1" applyFill="1" applyBorder="1" applyAlignment="1">
      <alignment horizontal="center" vertical="center"/>
      <protection/>
    </xf>
    <xf numFmtId="41" fontId="2" fillId="0" borderId="12" xfId="51" applyNumberFormat="1" applyFont="1" applyFill="1" applyBorder="1" applyAlignment="1">
      <alignment horizontal="center" vertical="center"/>
      <protection/>
    </xf>
    <xf numFmtId="0" fontId="12" fillId="0" borderId="76" xfId="51" applyFont="1" applyFill="1" applyBorder="1" applyAlignment="1">
      <alignment horizontal="center" vertical="center"/>
      <protection/>
    </xf>
    <xf numFmtId="0" fontId="2" fillId="0" borderId="38" xfId="51" applyFont="1" applyFill="1" applyBorder="1" applyAlignment="1">
      <alignment horizontal="center" vertical="center"/>
      <protection/>
    </xf>
    <xf numFmtId="0" fontId="2" fillId="0" borderId="85" xfId="51" applyFont="1" applyFill="1" applyBorder="1" applyAlignment="1">
      <alignment horizontal="center" vertical="center"/>
      <protection/>
    </xf>
    <xf numFmtId="0" fontId="2" fillId="4" borderId="10" xfId="51" applyNumberFormat="1" applyFont="1" applyFill="1" applyBorder="1" applyAlignment="1">
      <alignment horizontal="left" vertical="center"/>
      <protection/>
    </xf>
    <xf numFmtId="0" fontId="2" fillId="4" borderId="12" xfId="51" applyNumberFormat="1" applyFont="1" applyFill="1" applyBorder="1" applyAlignment="1">
      <alignment horizontal="left" vertical="center"/>
      <protection/>
    </xf>
    <xf numFmtId="41" fontId="2" fillId="0" borderId="38" xfId="51" applyNumberFormat="1" applyFont="1" applyFill="1" applyBorder="1" applyAlignment="1">
      <alignment horizontal="center" vertical="center"/>
      <protection/>
    </xf>
    <xf numFmtId="41" fontId="2" fillId="0" borderId="85" xfId="51" applyNumberFormat="1" applyFont="1" applyFill="1" applyBorder="1" applyAlignment="1">
      <alignment horizontal="center" vertical="center"/>
      <protection/>
    </xf>
    <xf numFmtId="0" fontId="2" fillId="0" borderId="48" xfId="51" applyFont="1" applyFill="1" applyBorder="1" applyAlignment="1">
      <alignment horizontal="center" vertical="center"/>
      <protection/>
    </xf>
    <xf numFmtId="41" fontId="2" fillId="0" borderId="48" xfId="51" applyNumberFormat="1" applyFont="1" applyFill="1" applyBorder="1" applyAlignment="1">
      <alignment horizontal="center" vertical="center"/>
      <protection/>
    </xf>
    <xf numFmtId="41" fontId="2" fillId="0" borderId="11" xfId="51" applyNumberFormat="1" applyFont="1" applyFill="1" applyBorder="1" applyAlignment="1">
      <alignment horizontal="center" vertical="center"/>
      <protection/>
    </xf>
    <xf numFmtId="0" fontId="2" fillId="0" borderId="86" xfId="51" applyNumberFormat="1" applyFont="1" applyFill="1" applyBorder="1" applyAlignment="1">
      <alignment horizontal="center" vertical="center"/>
      <protection/>
    </xf>
    <xf numFmtId="0" fontId="2" fillId="0" borderId="87" xfId="51" applyNumberFormat="1" applyFont="1" applyFill="1" applyBorder="1" applyAlignment="1">
      <alignment horizontal="center" vertical="center"/>
      <protection/>
    </xf>
    <xf numFmtId="0" fontId="2" fillId="0" borderId="88" xfId="51" applyNumberFormat="1" applyFont="1" applyFill="1" applyBorder="1" applyAlignment="1">
      <alignment horizontal="center" vertical="center"/>
      <protection/>
    </xf>
    <xf numFmtId="0" fontId="2" fillId="0" borderId="89" xfId="51" applyFont="1" applyFill="1" applyBorder="1" applyAlignment="1">
      <alignment horizontal="center" vertical="center"/>
      <protection/>
    </xf>
    <xf numFmtId="0" fontId="2" fillId="0" borderId="90" xfId="51" applyFont="1" applyFill="1" applyBorder="1" applyAlignment="1">
      <alignment horizontal="center" vertical="center"/>
      <protection/>
    </xf>
    <xf numFmtId="41" fontId="2" fillId="0" borderId="16" xfId="51" applyNumberFormat="1" applyFont="1" applyFill="1" applyBorder="1" applyAlignment="1">
      <alignment horizontal="center" vertical="center"/>
      <protection/>
    </xf>
    <xf numFmtId="41" fontId="2" fillId="0" borderId="42" xfId="51" applyNumberFormat="1" applyFont="1" applyFill="1" applyBorder="1" applyAlignment="1">
      <alignment horizontal="center" vertical="center"/>
      <protection/>
    </xf>
    <xf numFmtId="0" fontId="2" fillId="0" borderId="91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92" xfId="51" applyFont="1" applyFill="1" applyBorder="1" applyAlignment="1">
      <alignment horizontal="center" vertical="center"/>
      <protection/>
    </xf>
    <xf numFmtId="0" fontId="2" fillId="4" borderId="13" xfId="51" applyNumberFormat="1" applyFont="1" applyFill="1" applyBorder="1" applyAlignment="1">
      <alignment horizontal="left" vertical="center"/>
      <protection/>
    </xf>
    <xf numFmtId="0" fontId="2" fillId="0" borderId="93" xfId="51" applyNumberFormat="1" applyFont="1" applyFill="1" applyBorder="1" applyAlignment="1">
      <alignment horizontal="center" vertical="center"/>
      <protection/>
    </xf>
    <xf numFmtId="0" fontId="2" fillId="0" borderId="94" xfId="51" applyNumberFormat="1" applyFont="1" applyFill="1" applyBorder="1" applyAlignment="1">
      <alignment horizontal="center" vertical="center"/>
      <protection/>
    </xf>
    <xf numFmtId="0" fontId="2" fillId="0" borderId="95" xfId="51" applyFont="1" applyFill="1" applyBorder="1" applyAlignment="1">
      <alignment horizontal="center" vertical="center" wrapText="1"/>
      <protection/>
    </xf>
    <xf numFmtId="0" fontId="2" fillId="0" borderId="51" xfId="51" applyFont="1" applyFill="1" applyBorder="1" applyAlignment="1">
      <alignment horizontal="center" vertical="center" wrapText="1"/>
      <protection/>
    </xf>
    <xf numFmtId="0" fontId="2" fillId="0" borderId="45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96" xfId="51" applyFont="1" applyFill="1" applyBorder="1" applyAlignment="1">
      <alignment horizontal="center" vertical="center"/>
      <protection/>
    </xf>
    <xf numFmtId="49" fontId="2" fillId="0" borderId="45" xfId="51" applyNumberFormat="1" applyFont="1" applyFill="1" applyBorder="1" applyAlignment="1">
      <alignment horizontal="center" vertical="center"/>
      <protection/>
    </xf>
    <xf numFmtId="49" fontId="2" fillId="0" borderId="11" xfId="51" applyNumberFormat="1" applyFont="1" applyFill="1" applyBorder="1" applyAlignment="1">
      <alignment horizontal="center" vertical="center"/>
      <protection/>
    </xf>
    <xf numFmtId="0" fontId="2" fillId="0" borderId="97" xfId="51" applyNumberFormat="1" applyFont="1" applyFill="1" applyBorder="1" applyAlignment="1">
      <alignment horizontal="center" vertical="center" wrapText="1"/>
      <protection/>
    </xf>
    <xf numFmtId="0" fontId="2" fillId="0" borderId="98" xfId="51" applyNumberFormat="1" applyFont="1" applyFill="1" applyBorder="1" applyAlignment="1">
      <alignment horizontal="center" vertical="center" wrapText="1"/>
      <protection/>
    </xf>
    <xf numFmtId="0" fontId="2" fillId="0" borderId="95" xfId="51" applyNumberFormat="1" applyFont="1" applyFill="1" applyBorder="1" applyAlignment="1">
      <alignment horizontal="center" vertical="center" wrapText="1"/>
      <protection/>
    </xf>
    <xf numFmtId="0" fontId="2" fillId="0" borderId="20" xfId="51" applyNumberFormat="1" applyFont="1" applyFill="1" applyBorder="1" applyAlignment="1">
      <alignment horizontal="center" vertical="center" wrapText="1"/>
      <protection/>
    </xf>
    <xf numFmtId="0" fontId="2" fillId="0" borderId="22" xfId="51" applyNumberFormat="1" applyFont="1" applyFill="1" applyBorder="1" applyAlignment="1">
      <alignment horizontal="center" vertical="center" wrapText="1"/>
      <protection/>
    </xf>
    <xf numFmtId="0" fontId="2" fillId="0" borderId="51" xfId="51" applyNumberFormat="1" applyFont="1" applyFill="1" applyBorder="1" applyAlignment="1">
      <alignment horizontal="center" vertical="center" wrapText="1"/>
      <protection/>
    </xf>
    <xf numFmtId="49" fontId="2" fillId="0" borderId="44" xfId="51" applyNumberFormat="1" applyFont="1" applyFill="1" applyBorder="1" applyAlignment="1">
      <alignment horizontal="center" vertical="center"/>
      <protection/>
    </xf>
    <xf numFmtId="49" fontId="2" fillId="0" borderId="48" xfId="51" applyNumberFormat="1" applyFont="1" applyFill="1" applyBorder="1" applyAlignment="1">
      <alignment horizontal="center" vertical="center"/>
      <protection/>
    </xf>
    <xf numFmtId="0" fontId="5" fillId="0" borderId="44" xfId="51" applyFont="1" applyFill="1" applyBorder="1" applyAlignment="1">
      <alignment horizontal="center" vertical="center"/>
      <protection/>
    </xf>
    <xf numFmtId="0" fontId="5" fillId="0" borderId="48" xfId="51" applyFont="1" applyFill="1" applyBorder="1" applyAlignment="1">
      <alignment horizontal="center" vertical="center"/>
      <protection/>
    </xf>
    <xf numFmtId="0" fontId="2" fillId="0" borderId="47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49" fontId="2" fillId="0" borderId="47" xfId="51" applyNumberFormat="1" applyFont="1" applyFill="1" applyBorder="1" applyAlignment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vertical="center"/>
      <protection/>
    </xf>
    <xf numFmtId="0" fontId="2" fillId="4" borderId="18" xfId="51" applyNumberFormat="1" applyFont="1" applyFill="1" applyBorder="1" applyAlignment="1">
      <alignment horizontal="left" vertical="center" wrapText="1"/>
      <protection/>
    </xf>
    <xf numFmtId="0" fontId="2" fillId="4" borderId="19" xfId="51" applyNumberFormat="1" applyFont="1" applyFill="1" applyBorder="1" applyAlignment="1">
      <alignment horizontal="left" vertical="center" wrapText="1"/>
      <protection/>
    </xf>
    <xf numFmtId="0" fontId="2" fillId="4" borderId="20" xfId="51" applyNumberFormat="1" applyFont="1" applyFill="1" applyBorder="1" applyAlignment="1">
      <alignment horizontal="left" vertical="center" wrapText="1"/>
      <protection/>
    </xf>
    <xf numFmtId="0" fontId="2" fillId="4" borderId="51" xfId="51" applyNumberFormat="1" applyFont="1" applyFill="1" applyBorder="1" applyAlignment="1">
      <alignment horizontal="left" vertical="center" wrapText="1"/>
      <protection/>
    </xf>
    <xf numFmtId="41" fontId="2" fillId="0" borderId="25" xfId="51" applyNumberFormat="1" applyFont="1" applyFill="1" applyBorder="1" applyAlignment="1">
      <alignment horizontal="center" vertical="center"/>
      <protection/>
    </xf>
    <xf numFmtId="0" fontId="31" fillId="0" borderId="50" xfId="51" applyFont="1" applyFill="1" applyBorder="1" applyAlignment="1">
      <alignment horizontal="center" vertical="center"/>
      <protection/>
    </xf>
    <xf numFmtId="0" fontId="31" fillId="0" borderId="18" xfId="51" applyFont="1" applyFill="1" applyBorder="1" applyAlignment="1">
      <alignment horizontal="center" vertical="center"/>
      <protection/>
    </xf>
    <xf numFmtId="0" fontId="31" fillId="0" borderId="23" xfId="51" applyFont="1" applyFill="1" applyBorder="1" applyAlignment="1">
      <alignment horizontal="center" vertical="center"/>
      <protection/>
    </xf>
    <xf numFmtId="0" fontId="31" fillId="0" borderId="19" xfId="51" applyFont="1" applyFill="1" applyBorder="1" applyAlignment="1">
      <alignment horizontal="center" vertical="center"/>
      <protection/>
    </xf>
    <xf numFmtId="0" fontId="31" fillId="0" borderId="20" xfId="51" applyFont="1" applyFill="1" applyBorder="1" applyAlignment="1">
      <alignment horizontal="center" vertical="center"/>
      <protection/>
    </xf>
    <xf numFmtId="0" fontId="31" fillId="0" borderId="22" xfId="51" applyFont="1" applyFill="1" applyBorder="1" applyAlignment="1">
      <alignment horizontal="center" vertical="center"/>
      <protection/>
    </xf>
    <xf numFmtId="0" fontId="31" fillId="0" borderId="51" xfId="51" applyFont="1" applyFill="1" applyBorder="1" applyAlignment="1">
      <alignment horizontal="center" vertical="center"/>
      <protection/>
    </xf>
    <xf numFmtId="0" fontId="31" fillId="0" borderId="50" xfId="0" applyFont="1" applyFill="1" applyBorder="1" applyAlignment="1">
      <alignment horizontal="center" vertical="center"/>
    </xf>
    <xf numFmtId="0" fontId="31" fillId="0" borderId="0" xfId="5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1" fillId="0" borderId="18" xfId="51" applyFont="1" applyFill="1" applyBorder="1" applyAlignment="1">
      <alignment horizontal="center" vertical="center" shrinkToFit="1"/>
      <protection/>
    </xf>
    <xf numFmtId="0" fontId="31" fillId="0" borderId="23" xfId="51" applyFont="1" applyFill="1" applyBorder="1" applyAlignment="1">
      <alignment horizontal="center" vertical="center" shrinkToFit="1"/>
      <protection/>
    </xf>
    <xf numFmtId="0" fontId="31" fillId="0" borderId="19" xfId="51" applyFont="1" applyFill="1" applyBorder="1" applyAlignment="1">
      <alignment horizontal="center" vertical="center" shrinkToFit="1"/>
      <protection/>
    </xf>
    <xf numFmtId="0" fontId="31" fillId="0" borderId="20" xfId="51" applyFont="1" applyFill="1" applyBorder="1" applyAlignment="1">
      <alignment horizontal="center" vertical="center" shrinkToFit="1"/>
      <protection/>
    </xf>
    <xf numFmtId="0" fontId="31" fillId="0" borderId="22" xfId="51" applyFont="1" applyFill="1" applyBorder="1" applyAlignment="1">
      <alignment horizontal="center" vertical="center" shrinkToFit="1"/>
      <protection/>
    </xf>
    <xf numFmtId="0" fontId="31" fillId="0" borderId="51" xfId="51" applyFont="1" applyFill="1" applyBorder="1" applyAlignment="1">
      <alignment horizontal="center" vertical="center" shrinkToFit="1"/>
      <protection/>
    </xf>
    <xf numFmtId="0" fontId="31" fillId="0" borderId="1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標準_対戦2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dxfs count="2"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39</xdr:row>
      <xdr:rowOff>0</xdr:rowOff>
    </xdr:from>
    <xdr:to>
      <xdr:col>5</xdr:col>
      <xdr:colOff>714375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2962275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39</xdr:row>
      <xdr:rowOff>0</xdr:rowOff>
    </xdr:from>
    <xdr:to>
      <xdr:col>5</xdr:col>
      <xdr:colOff>723900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971800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76200</xdr:colOff>
      <xdr:row>1</xdr:row>
      <xdr:rowOff>38100</xdr:rowOff>
    </xdr:from>
    <xdr:to>
      <xdr:col>5</xdr:col>
      <xdr:colOff>1171575</xdr:colOff>
      <xdr:row>2</xdr:row>
      <xdr:rowOff>295275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191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1276350</xdr:colOff>
      <xdr:row>1</xdr:row>
      <xdr:rowOff>38100</xdr:rowOff>
    </xdr:from>
    <xdr:to>
      <xdr:col>6</xdr:col>
      <xdr:colOff>38100</xdr:colOff>
      <xdr:row>2</xdr:row>
      <xdr:rowOff>295275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4191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180975</xdr:colOff>
      <xdr:row>1</xdr:row>
      <xdr:rowOff>38100</xdr:rowOff>
    </xdr:from>
    <xdr:to>
      <xdr:col>10</xdr:col>
      <xdr:colOff>266700</xdr:colOff>
      <xdr:row>2</xdr:row>
      <xdr:rowOff>295275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4191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609600</xdr:colOff>
      <xdr:row>1</xdr:row>
      <xdr:rowOff>38100</xdr:rowOff>
    </xdr:from>
    <xdr:to>
      <xdr:col>10</xdr:col>
      <xdr:colOff>1704975</xdr:colOff>
      <xdr:row>2</xdr:row>
      <xdr:rowOff>295275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4191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1809750</xdr:colOff>
      <xdr:row>1</xdr:row>
      <xdr:rowOff>38100</xdr:rowOff>
    </xdr:from>
    <xdr:to>
      <xdr:col>14</xdr:col>
      <xdr:colOff>104775</xdr:colOff>
      <xdr:row>2</xdr:row>
      <xdr:rowOff>295275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9550" y="4191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" name="Line 1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" name="Line 1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" name="Line 1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" name="Line 13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" name="Line 15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" name="Line 16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9" name="Line 17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0" name="Line 18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1" name="Line 19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2" name="Line 2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3" name="Line 2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4" name="Line 2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5" name="Line 23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6" name="Line 24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7" name="Line 25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8" name="Line 26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9" name="Line 27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0" name="Line 28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1" name="Line 29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2" name="Line 3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3" name="Line 3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4" name="Line 3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5" name="Line 33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6" name="Line 34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7" name="Line 35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8" name="Line 36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9" name="Line 37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0" name="Line 38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1" name="Line 39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2" name="Line 4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3" name="Line 4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4" name="Line 4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5" name="Line 43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6" name="Line 44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7" name="Line 45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8" name="Line 46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9" name="Line 47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0" name="Line 48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1" name="Line 49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2" name="Line 5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3" name="Line 5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4" name="Line 5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5" name="Line 53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6" name="Line 54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7" name="Line 55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8" name="Line 56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9" name="Line 57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0" name="Line 58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1" name="Line 59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2" name="Line 6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3" name="Line 6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4" name="Line 6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5" name="Line 63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6" name="Line 64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7" name="Line 65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8" name="Line 66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9" name="Line 67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0" name="Line 68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1" name="Line 69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2" name="Line 7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3" name="Line 7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4" name="Line 7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5" name="Line 73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6" name="Line 74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7" name="Line 75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8" name="Line 76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9" name="Line 77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0" name="Line 78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1" name="Line 79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2" name="Line 8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3" name="Line 8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4" name="Line 8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5" name="Line 83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6" name="Line 84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7" name="Line 85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8" name="Line 86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9" name="Line 87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0" name="Line 88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1" name="Line 89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2" name="Line 90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3" name="Line 91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4" name="Line 92"/>
        <xdr:cNvSpPr>
          <a:spLocks/>
        </xdr:cNvSpPr>
      </xdr:nvSpPr>
      <xdr:spPr>
        <a:xfrm>
          <a:off x="19050000" y="575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85" name="Line 1"/>
        <xdr:cNvSpPr>
          <a:spLocks/>
        </xdr:cNvSpPr>
      </xdr:nvSpPr>
      <xdr:spPr>
        <a:xfrm>
          <a:off x="190500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86" name="Line 2"/>
        <xdr:cNvSpPr>
          <a:spLocks/>
        </xdr:cNvSpPr>
      </xdr:nvSpPr>
      <xdr:spPr>
        <a:xfrm>
          <a:off x="190500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30</xdr:col>
      <xdr:colOff>219075</xdr:colOff>
      <xdr:row>1</xdr:row>
      <xdr:rowOff>238125</xdr:rowOff>
    </xdr:from>
    <xdr:to>
      <xdr:col>32</xdr:col>
      <xdr:colOff>333375</xdr:colOff>
      <xdr:row>2</xdr:row>
      <xdr:rowOff>209550</xdr:rowOff>
    </xdr:to>
    <xdr:pic>
      <xdr:nvPicPr>
        <xdr:cNvPr id="8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7400" y="676275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1</xdr:row>
      <xdr:rowOff>9525</xdr:rowOff>
    </xdr:from>
    <xdr:to>
      <xdr:col>22</xdr:col>
      <xdr:colOff>0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5725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9"/>
  <sheetViews>
    <sheetView tabSelected="1" zoomScaleSheetLayoutView="100" zoomScalePageLayoutView="0" workbookViewId="0" topLeftCell="A1">
      <selection activeCell="I21" sqref="I21"/>
    </sheetView>
  </sheetViews>
  <sheetFormatPr defaultColWidth="9.00390625" defaultRowHeight="13.5"/>
  <cols>
    <col min="1" max="1" width="2.625" style="36" customWidth="1"/>
    <col min="2" max="2" width="9.625" style="37" customWidth="1"/>
    <col min="3" max="3" width="9.625" style="204" customWidth="1"/>
    <col min="4" max="4" width="33.625" style="15" customWidth="1"/>
    <col min="5" max="5" width="20.625" style="19" customWidth="1"/>
    <col min="6" max="6" width="10.625" style="36" customWidth="1"/>
    <col min="7" max="16384" width="9.00390625" style="36" customWidth="1"/>
  </cols>
  <sheetData>
    <row r="1" spans="1:6" ht="45" customHeight="1">
      <c r="A1" s="34"/>
      <c r="B1" s="402" t="s">
        <v>128</v>
      </c>
      <c r="C1" s="402"/>
      <c r="D1" s="402"/>
      <c r="E1" s="402"/>
      <c r="F1" s="402"/>
    </row>
    <row r="2" spans="1:5" ht="19.5" customHeight="1" thickBot="1">
      <c r="A2" s="35"/>
      <c r="B2" s="401"/>
      <c r="C2" s="401"/>
      <c r="D2" s="401"/>
      <c r="E2" s="401"/>
    </row>
    <row r="3" spans="2:6" ht="27" customHeight="1" thickBot="1">
      <c r="B3" s="223" t="s">
        <v>0</v>
      </c>
      <c r="C3" s="224" t="s">
        <v>165</v>
      </c>
      <c r="D3" s="225" t="s">
        <v>166</v>
      </c>
      <c r="E3" s="226" t="s">
        <v>1</v>
      </c>
      <c r="F3" s="242" t="s">
        <v>129</v>
      </c>
    </row>
    <row r="4" spans="2:6" ht="27" customHeight="1">
      <c r="B4" s="227">
        <v>1</v>
      </c>
      <c r="C4" s="228" t="s">
        <v>37</v>
      </c>
      <c r="D4" s="229" t="s">
        <v>130</v>
      </c>
      <c r="E4" s="230" t="s">
        <v>139</v>
      </c>
      <c r="F4" s="243" t="s">
        <v>152</v>
      </c>
    </row>
    <row r="5" spans="2:6" ht="27" customHeight="1">
      <c r="B5" s="231">
        <v>2</v>
      </c>
      <c r="C5" s="230" t="s">
        <v>54</v>
      </c>
      <c r="D5" s="229" t="s">
        <v>12</v>
      </c>
      <c r="E5" s="233" t="s">
        <v>147</v>
      </c>
      <c r="F5" s="244" t="s">
        <v>152</v>
      </c>
    </row>
    <row r="6" spans="2:6" ht="27" customHeight="1">
      <c r="B6" s="231">
        <v>3</v>
      </c>
      <c r="C6" s="230" t="s">
        <v>55</v>
      </c>
      <c r="D6" s="229" t="s">
        <v>132</v>
      </c>
      <c r="E6" s="230" t="s">
        <v>141</v>
      </c>
      <c r="F6" s="244" t="s">
        <v>152</v>
      </c>
    </row>
    <row r="7" spans="2:6" ht="27" customHeight="1">
      <c r="B7" s="231">
        <v>4</v>
      </c>
      <c r="C7" s="230" t="s">
        <v>56</v>
      </c>
      <c r="D7" s="232" t="s">
        <v>43</v>
      </c>
      <c r="E7" s="230" t="s">
        <v>146</v>
      </c>
      <c r="F7" s="244" t="s">
        <v>152</v>
      </c>
    </row>
    <row r="8" spans="2:6" ht="27" customHeight="1">
      <c r="B8" s="231">
        <v>5</v>
      </c>
      <c r="C8" s="230" t="s">
        <v>170</v>
      </c>
      <c r="D8" s="232" t="s">
        <v>135</v>
      </c>
      <c r="E8" s="230" t="s">
        <v>145</v>
      </c>
      <c r="F8" s="244" t="s">
        <v>152</v>
      </c>
    </row>
    <row r="9" spans="2:6" ht="27" customHeight="1">
      <c r="B9" s="231">
        <v>6</v>
      </c>
      <c r="C9" s="230" t="s">
        <v>171</v>
      </c>
      <c r="D9" s="234" t="s">
        <v>137</v>
      </c>
      <c r="E9" s="233" t="s">
        <v>150</v>
      </c>
      <c r="F9" s="244" t="s">
        <v>152</v>
      </c>
    </row>
    <row r="10" spans="2:6" ht="27" customHeight="1">
      <c r="B10" s="231">
        <v>7</v>
      </c>
      <c r="C10" s="230" t="s">
        <v>3</v>
      </c>
      <c r="D10" s="229" t="s">
        <v>134</v>
      </c>
      <c r="E10" s="230" t="s">
        <v>143</v>
      </c>
      <c r="F10" s="244" t="s">
        <v>153</v>
      </c>
    </row>
    <row r="11" spans="2:6" ht="27" customHeight="1">
      <c r="B11" s="231">
        <v>8</v>
      </c>
      <c r="C11" s="230" t="s">
        <v>4</v>
      </c>
      <c r="D11" s="229" t="s">
        <v>131</v>
      </c>
      <c r="E11" s="230" t="s">
        <v>140</v>
      </c>
      <c r="F11" s="244" t="s">
        <v>152</v>
      </c>
    </row>
    <row r="12" spans="2:6" ht="27" customHeight="1">
      <c r="B12" s="231">
        <v>9</v>
      </c>
      <c r="C12" s="230" t="s">
        <v>57</v>
      </c>
      <c r="D12" s="232" t="s">
        <v>133</v>
      </c>
      <c r="E12" s="230" t="s">
        <v>142</v>
      </c>
      <c r="F12" s="244" t="s">
        <v>152</v>
      </c>
    </row>
    <row r="13" spans="2:6" ht="27" customHeight="1">
      <c r="B13" s="231">
        <v>10</v>
      </c>
      <c r="C13" s="230" t="s">
        <v>59</v>
      </c>
      <c r="D13" s="229" t="s">
        <v>9</v>
      </c>
      <c r="E13" s="230" t="s">
        <v>144</v>
      </c>
      <c r="F13" s="244" t="s">
        <v>152</v>
      </c>
    </row>
    <row r="14" spans="2:6" ht="27" customHeight="1">
      <c r="B14" s="231">
        <v>11</v>
      </c>
      <c r="C14" s="230" t="s">
        <v>172</v>
      </c>
      <c r="D14" s="229" t="s">
        <v>136</v>
      </c>
      <c r="E14" s="230" t="s">
        <v>148</v>
      </c>
      <c r="F14" s="244" t="s">
        <v>152</v>
      </c>
    </row>
    <row r="15" spans="2:6" ht="27" customHeight="1">
      <c r="B15" s="231">
        <v>12</v>
      </c>
      <c r="C15" s="230" t="s">
        <v>173</v>
      </c>
      <c r="D15" s="229" t="s">
        <v>10</v>
      </c>
      <c r="E15" s="230" t="s">
        <v>149</v>
      </c>
      <c r="F15" s="244" t="s">
        <v>152</v>
      </c>
    </row>
    <row r="16" spans="2:6" ht="27" customHeight="1" thickBot="1">
      <c r="B16" s="235">
        <v>13</v>
      </c>
      <c r="C16" s="236" t="s">
        <v>174</v>
      </c>
      <c r="D16" s="248" t="s">
        <v>138</v>
      </c>
      <c r="E16" s="249" t="s">
        <v>151</v>
      </c>
      <c r="F16" s="250" t="s">
        <v>152</v>
      </c>
    </row>
    <row r="17" spans="2:6" ht="27" customHeight="1" thickTop="1">
      <c r="B17" s="237" t="s">
        <v>167</v>
      </c>
      <c r="C17" s="238" t="s">
        <v>5</v>
      </c>
      <c r="D17" s="247" t="s">
        <v>154</v>
      </c>
      <c r="E17" s="238" t="s">
        <v>139</v>
      </c>
      <c r="F17" s="243" t="s">
        <v>152</v>
      </c>
    </row>
    <row r="18" spans="2:6" ht="27" customHeight="1">
      <c r="B18" s="231" t="s">
        <v>168</v>
      </c>
      <c r="C18" s="230" t="s">
        <v>6</v>
      </c>
      <c r="D18" s="239" t="s">
        <v>155</v>
      </c>
      <c r="E18" s="230" t="s">
        <v>140</v>
      </c>
      <c r="F18" s="244" t="s">
        <v>152</v>
      </c>
    </row>
    <row r="19" spans="2:6" ht="27" customHeight="1">
      <c r="B19" s="231" t="s">
        <v>169</v>
      </c>
      <c r="C19" s="230" t="s">
        <v>60</v>
      </c>
      <c r="D19" s="232" t="s">
        <v>156</v>
      </c>
      <c r="E19" s="230" t="s">
        <v>142</v>
      </c>
      <c r="F19" s="244" t="s">
        <v>152</v>
      </c>
    </row>
    <row r="20" spans="2:6" ht="27" customHeight="1">
      <c r="B20" s="231" t="s">
        <v>161</v>
      </c>
      <c r="C20" s="238" t="s">
        <v>61</v>
      </c>
      <c r="D20" s="229" t="s">
        <v>157</v>
      </c>
      <c r="E20" s="230" t="s">
        <v>144</v>
      </c>
      <c r="F20" s="244" t="s">
        <v>152</v>
      </c>
    </row>
    <row r="21" spans="2:6" ht="27" customHeight="1">
      <c r="B21" s="231" t="s">
        <v>162</v>
      </c>
      <c r="C21" s="230" t="s">
        <v>17</v>
      </c>
      <c r="D21" s="232" t="s">
        <v>158</v>
      </c>
      <c r="E21" s="230" t="s">
        <v>145</v>
      </c>
      <c r="F21" s="244" t="s">
        <v>152</v>
      </c>
    </row>
    <row r="22" spans="2:6" ht="27" customHeight="1">
      <c r="B22" s="231" t="s">
        <v>163</v>
      </c>
      <c r="C22" s="238" t="s">
        <v>7</v>
      </c>
      <c r="D22" s="229" t="s">
        <v>159</v>
      </c>
      <c r="E22" s="233" t="s">
        <v>147</v>
      </c>
      <c r="F22" s="244" t="s">
        <v>152</v>
      </c>
    </row>
    <row r="23" spans="2:6" ht="27" customHeight="1" thickBot="1">
      <c r="B23" s="240" t="s">
        <v>164</v>
      </c>
      <c r="C23" s="241" t="s">
        <v>62</v>
      </c>
      <c r="D23" s="245" t="s">
        <v>160</v>
      </c>
      <c r="E23" s="241" t="s">
        <v>148</v>
      </c>
      <c r="F23" s="246" t="s">
        <v>152</v>
      </c>
    </row>
    <row r="24" spans="3:5" ht="19.5" customHeight="1" hidden="1">
      <c r="C24" s="220" t="s">
        <v>66</v>
      </c>
      <c r="D24" s="221" t="s">
        <v>45</v>
      </c>
      <c r="E24" s="222" t="s">
        <v>44</v>
      </c>
    </row>
    <row r="25" spans="3:5" ht="19.5" customHeight="1" hidden="1">
      <c r="C25" s="129" t="s">
        <v>67</v>
      </c>
      <c r="D25" s="130" t="s">
        <v>68</v>
      </c>
      <c r="E25" s="54" t="s">
        <v>46</v>
      </c>
    </row>
    <row r="26" spans="3:5" ht="19.5" customHeight="1" hidden="1">
      <c r="C26" s="129" t="s">
        <v>69</v>
      </c>
      <c r="D26" s="130" t="s">
        <v>70</v>
      </c>
      <c r="E26" s="54" t="s">
        <v>58</v>
      </c>
    </row>
    <row r="27" spans="3:5" ht="19.5" customHeight="1" hidden="1">
      <c r="C27" s="129" t="s">
        <v>71</v>
      </c>
      <c r="D27" s="130" t="s">
        <v>24</v>
      </c>
      <c r="E27" s="54" t="s">
        <v>16</v>
      </c>
    </row>
    <row r="28" spans="3:5" ht="19.5" customHeight="1" hidden="1">
      <c r="C28" s="129" t="s">
        <v>72</v>
      </c>
      <c r="D28" s="52" t="s">
        <v>73</v>
      </c>
      <c r="E28" s="53" t="s">
        <v>23</v>
      </c>
    </row>
    <row r="29" spans="2:5" ht="19.5" customHeight="1" hidden="1">
      <c r="B29" s="190" t="s">
        <v>74</v>
      </c>
      <c r="C29" s="129" t="s">
        <v>75</v>
      </c>
      <c r="D29" s="52" t="s">
        <v>76</v>
      </c>
      <c r="E29" s="53" t="s">
        <v>47</v>
      </c>
    </row>
    <row r="30" spans="2:5" ht="19.5" customHeight="1" hidden="1">
      <c r="B30" s="190" t="s">
        <v>77</v>
      </c>
      <c r="C30" s="129" t="s">
        <v>78</v>
      </c>
      <c r="D30" s="52" t="s">
        <v>79</v>
      </c>
      <c r="E30" s="53" t="s">
        <v>25</v>
      </c>
    </row>
    <row r="31" spans="2:5" ht="19.5" customHeight="1" hidden="1">
      <c r="B31" s="190" t="s">
        <v>80</v>
      </c>
      <c r="C31" s="129" t="s">
        <v>81</v>
      </c>
      <c r="D31" s="52" t="s">
        <v>48</v>
      </c>
      <c r="E31" s="53" t="s">
        <v>82</v>
      </c>
    </row>
    <row r="32" spans="2:5" ht="19.5" customHeight="1" hidden="1" thickBot="1">
      <c r="B32" s="189" t="s">
        <v>83</v>
      </c>
      <c r="C32" s="131" t="s">
        <v>84</v>
      </c>
      <c r="D32" s="186" t="s">
        <v>85</v>
      </c>
      <c r="E32" s="187" t="s">
        <v>15</v>
      </c>
    </row>
    <row r="33" spans="2:5" ht="19.5" customHeight="1" hidden="1" thickTop="1">
      <c r="B33" s="188" t="s">
        <v>86</v>
      </c>
      <c r="C33" s="132" t="s">
        <v>64</v>
      </c>
      <c r="D33" s="133" t="s">
        <v>87</v>
      </c>
      <c r="E33" s="136" t="s">
        <v>44</v>
      </c>
    </row>
    <row r="34" spans="2:5" ht="19.5" customHeight="1" hidden="1">
      <c r="B34" s="190" t="s">
        <v>88</v>
      </c>
      <c r="C34" s="129" t="s">
        <v>65</v>
      </c>
      <c r="D34" s="130" t="s">
        <v>89</v>
      </c>
      <c r="E34" s="54" t="s">
        <v>58</v>
      </c>
    </row>
    <row r="35" spans="2:5" ht="19.5" customHeight="1" hidden="1">
      <c r="B35" s="190" t="s">
        <v>90</v>
      </c>
      <c r="C35" s="129" t="s">
        <v>91</v>
      </c>
      <c r="D35" s="191" t="s">
        <v>92</v>
      </c>
      <c r="E35" s="54" t="s">
        <v>93</v>
      </c>
    </row>
    <row r="36" spans="2:5" ht="19.5" customHeight="1" hidden="1">
      <c r="B36" s="190" t="s">
        <v>94</v>
      </c>
      <c r="C36" s="129" t="s">
        <v>95</v>
      </c>
      <c r="D36" s="130" t="s">
        <v>96</v>
      </c>
      <c r="E36" s="54" t="s">
        <v>63</v>
      </c>
    </row>
    <row r="37" spans="2:5" ht="19.5" customHeight="1" hidden="1" thickBot="1">
      <c r="B37" s="189" t="s">
        <v>97</v>
      </c>
      <c r="C37" s="131" t="s">
        <v>98</v>
      </c>
      <c r="D37" s="134" t="s">
        <v>99</v>
      </c>
      <c r="E37" s="135" t="s">
        <v>15</v>
      </c>
    </row>
    <row r="38" spans="2:5" ht="19.5" customHeight="1" hidden="1" thickTop="1">
      <c r="B38" s="188" t="s">
        <v>100</v>
      </c>
      <c r="C38" s="51" t="s">
        <v>101</v>
      </c>
      <c r="D38" s="55" t="s">
        <v>102</v>
      </c>
      <c r="E38" s="54" t="s">
        <v>22</v>
      </c>
    </row>
    <row r="39" spans="2:5" ht="19.5" customHeight="1" hidden="1">
      <c r="B39" s="190" t="s">
        <v>103</v>
      </c>
      <c r="C39" s="33" t="s">
        <v>104</v>
      </c>
      <c r="D39" s="52" t="s">
        <v>105</v>
      </c>
      <c r="E39" s="53" t="s">
        <v>14</v>
      </c>
    </row>
    <row r="40" spans="2:5" ht="19.5" customHeight="1" hidden="1">
      <c r="B40" s="192" t="s">
        <v>106</v>
      </c>
      <c r="C40" s="193" t="s">
        <v>107</v>
      </c>
      <c r="D40" s="194" t="s">
        <v>108</v>
      </c>
      <c r="E40" s="195" t="s">
        <v>44</v>
      </c>
    </row>
    <row r="41" spans="2:5" ht="19.5" customHeight="1" hidden="1">
      <c r="B41" s="192" t="s">
        <v>109</v>
      </c>
      <c r="C41" s="196" t="s">
        <v>110</v>
      </c>
      <c r="D41" s="197" t="s">
        <v>111</v>
      </c>
      <c r="E41" s="198" t="s">
        <v>46</v>
      </c>
    </row>
    <row r="42" spans="2:5" ht="19.5" customHeight="1" hidden="1">
      <c r="B42" s="190" t="s">
        <v>112</v>
      </c>
      <c r="C42" s="129" t="s">
        <v>113</v>
      </c>
      <c r="D42" s="130" t="s">
        <v>114</v>
      </c>
      <c r="E42" s="53" t="s">
        <v>13</v>
      </c>
    </row>
    <row r="43" spans="2:5" ht="19.5" customHeight="1" hidden="1">
      <c r="B43" s="190" t="s">
        <v>115</v>
      </c>
      <c r="C43" s="129" t="s">
        <v>116</v>
      </c>
      <c r="D43" s="52" t="s">
        <v>117</v>
      </c>
      <c r="E43" s="53" t="s">
        <v>47</v>
      </c>
    </row>
    <row r="44" spans="2:5" ht="19.5" customHeight="1" hidden="1">
      <c r="B44" s="190" t="s">
        <v>118</v>
      </c>
      <c r="C44" s="129" t="s">
        <v>119</v>
      </c>
      <c r="D44" s="199" t="s">
        <v>120</v>
      </c>
      <c r="E44" s="54" t="s">
        <v>63</v>
      </c>
    </row>
    <row r="45" spans="2:5" ht="19.5" customHeight="1" hidden="1" thickBot="1">
      <c r="B45" s="200" t="s">
        <v>121</v>
      </c>
      <c r="C45" s="201" t="s">
        <v>122</v>
      </c>
      <c r="D45" s="202" t="s">
        <v>123</v>
      </c>
      <c r="E45" s="203" t="s">
        <v>15</v>
      </c>
    </row>
    <row r="46" spans="2:5" ht="19.5" customHeight="1">
      <c r="B46" s="39"/>
      <c r="C46" s="38"/>
      <c r="D46" s="40"/>
      <c r="E46" s="39"/>
    </row>
    <row r="47" spans="2:5" ht="19.5" customHeight="1">
      <c r="B47" s="39"/>
      <c r="C47" s="38"/>
      <c r="D47" s="40"/>
      <c r="E47" s="39"/>
    </row>
    <row r="48" spans="2:5" ht="19.5" customHeight="1">
      <c r="B48" s="39"/>
      <c r="C48" s="38"/>
      <c r="D48" s="40"/>
      <c r="E48" s="39"/>
    </row>
    <row r="49" spans="2:5" ht="19.5" customHeight="1">
      <c r="B49" s="39"/>
      <c r="C49" s="38"/>
      <c r="D49" s="41"/>
      <c r="E49" s="4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B2:E2"/>
    <mergeCell ref="B1:F1"/>
  </mergeCells>
  <printOptions/>
  <pageMargins left="0.7874015748031497" right="0.7874015748031497" top="0.7874015748031497" bottom="0.5905511811023623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24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5.625" style="8" customWidth="1"/>
    <col min="2" max="2" width="10.625" style="13" customWidth="1"/>
    <col min="3" max="3" width="5.625" style="8" customWidth="1"/>
    <col min="4" max="4" width="3.50390625" style="8" hidden="1" customWidth="1"/>
    <col min="5" max="5" width="7.625" style="68" customWidth="1"/>
    <col min="6" max="6" width="30.625" style="9" customWidth="1"/>
    <col min="7" max="7" width="5.625" style="6" customWidth="1"/>
    <col min="8" max="8" width="5.625" style="8" customWidth="1"/>
    <col min="9" max="9" width="3.50390625" style="8" hidden="1" customWidth="1"/>
    <col min="10" max="10" width="7.625" style="68" customWidth="1"/>
    <col min="11" max="11" width="30.625" style="9" customWidth="1"/>
    <col min="12" max="12" width="0.5" style="1" customWidth="1"/>
    <col min="13" max="13" width="5.625" style="8" customWidth="1"/>
    <col min="14" max="14" width="4.50390625" style="8" hidden="1" customWidth="1"/>
    <col min="15" max="15" width="7.625" style="68" customWidth="1"/>
    <col min="16" max="16" width="30.625" style="9" customWidth="1"/>
    <col min="17" max="18" width="5.625" style="8" customWidth="1"/>
    <col min="19" max="19" width="3.50390625" style="8" hidden="1" customWidth="1"/>
    <col min="20" max="20" width="7.625" style="68" customWidth="1"/>
    <col min="21" max="21" width="30.625" style="9" customWidth="1"/>
    <col min="22" max="22" width="0.5" style="9" customWidth="1"/>
    <col min="23" max="23" width="4.625" style="22" customWidth="1"/>
    <col min="24" max="24" width="3.50390625" style="22" customWidth="1"/>
    <col min="25" max="25" width="5.625" style="164" customWidth="1"/>
    <col min="26" max="26" width="30.625" style="16" customWidth="1"/>
    <col min="27" max="28" width="4.625" style="22" customWidth="1"/>
    <col min="29" max="29" width="3.625" style="22" hidden="1" customWidth="1"/>
    <col min="30" max="30" width="5.625" style="164" customWidth="1"/>
    <col min="31" max="31" width="25.625" style="16" customWidth="1"/>
    <col min="32" max="32" width="9.00390625" style="20" customWidth="1"/>
    <col min="33" max="33" width="6.625" style="20" hidden="1" customWidth="1"/>
    <col min="34" max="34" width="6.625" style="62" hidden="1" customWidth="1"/>
    <col min="35" max="16384" width="9.00390625" style="20" customWidth="1"/>
  </cols>
  <sheetData>
    <row r="1" spans="2:31" ht="30" customHeight="1">
      <c r="B1" s="208"/>
      <c r="C1" s="163"/>
      <c r="D1" s="163"/>
      <c r="E1" s="163"/>
      <c r="F1" s="163"/>
      <c r="G1" s="163"/>
      <c r="H1" s="163"/>
      <c r="I1" s="163"/>
      <c r="J1" s="163"/>
      <c r="K1" s="163" t="str">
        <f>'チーム表'!$B$1</f>
        <v>第19回　加賀地域少年少女ドッジボール大会</v>
      </c>
      <c r="L1" s="163"/>
      <c r="M1" s="163"/>
      <c r="N1" s="163"/>
      <c r="O1" s="163"/>
      <c r="P1" s="163"/>
      <c r="Q1" s="163"/>
      <c r="R1" s="163"/>
      <c r="S1" s="163"/>
      <c r="V1" s="85"/>
      <c r="W1" s="185"/>
      <c r="X1" s="185"/>
      <c r="Y1" s="219" t="s">
        <v>53</v>
      </c>
      <c r="Z1" s="205">
        <v>23</v>
      </c>
      <c r="AA1" s="85"/>
      <c r="AB1" s="85"/>
      <c r="AC1" s="85"/>
      <c r="AD1" s="86"/>
      <c r="AE1" s="85"/>
    </row>
    <row r="2" spans="5:23" ht="9.75" customHeight="1">
      <c r="E2" s="63"/>
      <c r="G2" s="7"/>
      <c r="J2" s="63"/>
      <c r="O2" s="63"/>
      <c r="T2" s="309"/>
      <c r="U2" s="218"/>
      <c r="W2" s="206"/>
    </row>
    <row r="3" spans="1:31" ht="24.75" customHeight="1">
      <c r="A3" s="175" t="s">
        <v>11</v>
      </c>
      <c r="B3" s="209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X3" s="207"/>
      <c r="Y3" s="207"/>
      <c r="Z3" s="207"/>
      <c r="AA3" s="162"/>
      <c r="AB3" s="162"/>
      <c r="AC3" s="162"/>
      <c r="AD3" s="162"/>
      <c r="AE3" s="162"/>
    </row>
    <row r="4" spans="3:27" ht="9.75" customHeight="1" thickBot="1">
      <c r="C4" s="13"/>
      <c r="D4" s="13"/>
      <c r="E4" s="64"/>
      <c r="F4" s="11"/>
      <c r="G4" s="23"/>
      <c r="H4" s="24"/>
      <c r="I4" s="24"/>
      <c r="J4" s="73"/>
      <c r="L4" s="25"/>
      <c r="M4" s="22"/>
      <c r="N4" s="22"/>
      <c r="O4" s="74"/>
      <c r="P4" s="10"/>
      <c r="Q4" s="21"/>
      <c r="R4" s="22"/>
      <c r="S4" s="22"/>
      <c r="T4" s="74"/>
      <c r="U4" s="10"/>
      <c r="V4" s="10"/>
      <c r="AA4" s="13"/>
    </row>
    <row r="5" spans="1:34" s="160" customFormat="1" ht="24.75" customHeight="1" thickBot="1">
      <c r="A5" s="150"/>
      <c r="B5" s="252" t="s">
        <v>2</v>
      </c>
      <c r="C5" s="251"/>
      <c r="D5" s="151"/>
      <c r="E5" s="253" t="s">
        <v>29</v>
      </c>
      <c r="F5" s="153" t="s">
        <v>20</v>
      </c>
      <c r="G5" s="154"/>
      <c r="H5" s="155"/>
      <c r="I5" s="151"/>
      <c r="J5" s="156" t="s">
        <v>29</v>
      </c>
      <c r="K5" s="153" t="s">
        <v>20</v>
      </c>
      <c r="L5" s="157"/>
      <c r="M5" s="158"/>
      <c r="N5" s="151"/>
      <c r="O5" s="152" t="s">
        <v>29</v>
      </c>
      <c r="P5" s="159" t="s">
        <v>21</v>
      </c>
      <c r="Q5" s="154"/>
      <c r="R5" s="254"/>
      <c r="S5" s="154"/>
      <c r="T5" s="253" t="s">
        <v>29</v>
      </c>
      <c r="U5" s="176" t="s">
        <v>21</v>
      </c>
      <c r="V5" s="167"/>
      <c r="W5" s="166"/>
      <c r="X5" s="166"/>
      <c r="Y5" s="167"/>
      <c r="Z5" s="167"/>
      <c r="AA5" s="166"/>
      <c r="AB5" s="166"/>
      <c r="AC5" s="166"/>
      <c r="AD5" s="166"/>
      <c r="AE5" s="167"/>
      <c r="AH5" s="161"/>
    </row>
    <row r="6" spans="1:34" ht="24.75" customHeight="1">
      <c r="A6" s="294">
        <v>1</v>
      </c>
      <c r="B6" s="180">
        <v>0.3958333333333333</v>
      </c>
      <c r="C6" s="181" t="s">
        <v>37</v>
      </c>
      <c r="D6" s="14" t="str">
        <f>CONCATENATE(C6,H6)</f>
        <v>A1A2</v>
      </c>
      <c r="E6" s="65">
        <v>9</v>
      </c>
      <c r="F6" s="214" t="str">
        <f>VLOOKUP(C6,'チーム表'!C:D,2,FALSE)</f>
        <v>鞍月アタッカーズ</v>
      </c>
      <c r="G6" s="143" t="s">
        <v>8</v>
      </c>
      <c r="H6" s="181" t="s">
        <v>235</v>
      </c>
      <c r="I6" s="28" t="str">
        <f>CONCATENATE(H6,C6)</f>
        <v>A2A1</v>
      </c>
      <c r="J6" s="77">
        <v>9</v>
      </c>
      <c r="K6" s="214" t="str">
        <f>VLOOKUP(H6,'チーム表'!C:D,2,FALSE)</f>
        <v>寺井クラブ</v>
      </c>
      <c r="L6" s="29"/>
      <c r="M6" s="181" t="s">
        <v>234</v>
      </c>
      <c r="N6" s="14" t="str">
        <f>CONCATENATE(M6,R6)</f>
        <v>B1B2</v>
      </c>
      <c r="O6" s="75">
        <v>7</v>
      </c>
      <c r="P6" s="214" t="str">
        <f>VLOOKUP(M6,'チーム表'!C:D,2,FALSE)</f>
        <v>大門ドッジボールクラブ</v>
      </c>
      <c r="Q6" s="146" t="s">
        <v>8</v>
      </c>
      <c r="R6" s="181" t="s">
        <v>236</v>
      </c>
      <c r="S6" s="28" t="str">
        <f>CONCATENATE(R6,M6)</f>
        <v>B2B1</v>
      </c>
      <c r="T6" s="77">
        <v>8</v>
      </c>
      <c r="U6" s="210" t="str">
        <f>VLOOKUP(R6,'チーム表'!C:D,2,FALSE)</f>
        <v>田上闘球DREAMS</v>
      </c>
      <c r="V6" s="16"/>
      <c r="X6" s="13"/>
      <c r="Z6" s="168"/>
      <c r="AE6" s="168"/>
      <c r="AG6" s="177" t="str">
        <f aca="true" t="shared" si="0" ref="AG6:AG20">D6</f>
        <v>A1A2</v>
      </c>
      <c r="AH6" s="177">
        <f>IF(E6="","",E6)</f>
        <v>9</v>
      </c>
    </row>
    <row r="7" spans="1:34" ht="24.75" customHeight="1">
      <c r="A7" s="295">
        <v>2</v>
      </c>
      <c r="B7" s="183">
        <v>0.40277777777777773</v>
      </c>
      <c r="C7" s="182" t="s">
        <v>57</v>
      </c>
      <c r="D7" s="14" t="str">
        <f aca="true" t="shared" si="1" ref="D7:D29">CONCATENATE(C7,H7)</f>
        <v>B3B4</v>
      </c>
      <c r="E7" s="66">
        <v>9</v>
      </c>
      <c r="F7" s="212" t="str">
        <f>VLOOKUP(C7,'チーム表'!C:D,2,FALSE)</f>
        <v>松任の大魔陣</v>
      </c>
      <c r="G7" s="144" t="s">
        <v>8</v>
      </c>
      <c r="H7" s="182" t="s">
        <v>237</v>
      </c>
      <c r="I7" s="28" t="str">
        <f aca="true" t="shared" si="2" ref="I7:I29">CONCATENATE(H7,C7)</f>
        <v>B4B3</v>
      </c>
      <c r="J7" s="78">
        <v>8</v>
      </c>
      <c r="K7" s="212" t="str">
        <f>VLOOKUP(H7,'チーム表'!C:D,2,FALSE)</f>
        <v>小木クラブ</v>
      </c>
      <c r="L7" s="26"/>
      <c r="M7" s="182" t="s">
        <v>238</v>
      </c>
      <c r="N7" s="14" t="str">
        <f aca="true" t="shared" si="3" ref="N7:N29">CONCATENATE(M7,R7)</f>
        <v>A3A4</v>
      </c>
      <c r="O7" s="76">
        <v>5</v>
      </c>
      <c r="P7" s="212" t="str">
        <f>VLOOKUP(M7,'チーム表'!C:D,2,FALSE)</f>
        <v>珠洲クラブ</v>
      </c>
      <c r="Q7" s="147" t="s">
        <v>8</v>
      </c>
      <c r="R7" s="182" t="s">
        <v>244</v>
      </c>
      <c r="S7" s="28" t="str">
        <f aca="true" t="shared" si="4" ref="S7:S29">CONCATENATE(R7,M7)</f>
        <v>A4A3</v>
      </c>
      <c r="T7" s="78">
        <v>7</v>
      </c>
      <c r="U7" s="216" t="str">
        <f>VLOOKUP(R7,'チーム表'!C:D,2,FALSE)</f>
        <v>山中SPARS</v>
      </c>
      <c r="V7" s="16"/>
      <c r="X7" s="13"/>
      <c r="Z7" s="168"/>
      <c r="AE7" s="168"/>
      <c r="AG7" s="177" t="str">
        <f t="shared" si="0"/>
        <v>B3B4</v>
      </c>
      <c r="AH7" s="177">
        <f aca="true" t="shared" si="5" ref="AH7:AH20">IF(E7="","",E7)</f>
        <v>9</v>
      </c>
    </row>
    <row r="8" spans="1:34" ht="24.75" customHeight="1">
      <c r="A8" s="295">
        <v>3</v>
      </c>
      <c r="B8" s="183">
        <v>0.40972222222222227</v>
      </c>
      <c r="C8" s="182" t="s">
        <v>172</v>
      </c>
      <c r="D8" s="14" t="str">
        <f t="shared" si="1"/>
        <v>B5B6</v>
      </c>
      <c r="E8" s="66">
        <v>2</v>
      </c>
      <c r="F8" s="212" t="str">
        <f>VLOOKUP(C8,'チーム表'!C:D,2,FALSE)</f>
        <v>向本折クラブA</v>
      </c>
      <c r="G8" s="144" t="s">
        <v>8</v>
      </c>
      <c r="H8" s="182" t="s">
        <v>242</v>
      </c>
      <c r="I8" s="28" t="str">
        <f t="shared" si="2"/>
        <v>B6B5</v>
      </c>
      <c r="J8" s="78">
        <v>10</v>
      </c>
      <c r="K8" s="212" t="str">
        <f>VLOOKUP(H8,'チーム表'!C:D,2,FALSE)</f>
        <v>千坂ドッジファイヤーズ</v>
      </c>
      <c r="L8" s="26"/>
      <c r="M8" s="182" t="s">
        <v>245</v>
      </c>
      <c r="N8" s="14" t="str">
        <f t="shared" si="3"/>
        <v>A5A6</v>
      </c>
      <c r="O8" s="76">
        <v>10</v>
      </c>
      <c r="P8" s="212" t="str">
        <f>VLOOKUP(M8,'チーム表'!C:D,2,FALSE)</f>
        <v>鵜川ミラクルフェニックス</v>
      </c>
      <c r="Q8" s="147" t="s">
        <v>8</v>
      </c>
      <c r="R8" s="182" t="s">
        <v>246</v>
      </c>
      <c r="S8" s="28" t="str">
        <f t="shared" si="4"/>
        <v>A6A5</v>
      </c>
      <c r="T8" s="78">
        <v>1</v>
      </c>
      <c r="U8" s="216" t="str">
        <f>VLOOKUP(R8,'チーム表'!C:D,2,FALSE)</f>
        <v>三馬パワフル</v>
      </c>
      <c r="V8" s="16"/>
      <c r="X8" s="13"/>
      <c r="Z8" s="168"/>
      <c r="AE8" s="168"/>
      <c r="AG8" s="177" t="str">
        <f t="shared" si="0"/>
        <v>B5B6</v>
      </c>
      <c r="AH8" s="177">
        <f t="shared" si="5"/>
        <v>2</v>
      </c>
    </row>
    <row r="9" spans="1:34" ht="24.75" customHeight="1">
      <c r="A9" s="295">
        <v>4</v>
      </c>
      <c r="B9" s="183">
        <v>0.4166666666666667</v>
      </c>
      <c r="C9" s="182" t="s">
        <v>3</v>
      </c>
      <c r="D9" s="14" t="str">
        <f t="shared" si="1"/>
        <v>B1B7</v>
      </c>
      <c r="E9" s="66">
        <v>11</v>
      </c>
      <c r="F9" s="212" t="str">
        <f>VLOOKUP(C9,'チーム表'!C:D,2,FALSE)</f>
        <v>大門ドッジボールクラブ</v>
      </c>
      <c r="G9" s="144" t="s">
        <v>8</v>
      </c>
      <c r="H9" s="182" t="s">
        <v>243</v>
      </c>
      <c r="I9" s="28" t="str">
        <f t="shared" si="2"/>
        <v>B7B1</v>
      </c>
      <c r="J9" s="78">
        <v>6</v>
      </c>
      <c r="K9" s="212" t="str">
        <f>VLOOKUP(H9,'チーム表'!C:D,2,FALSE)</f>
        <v>鳳至ドッジボールクラブ</v>
      </c>
      <c r="L9" s="26"/>
      <c r="M9" s="182" t="s">
        <v>236</v>
      </c>
      <c r="N9" s="14" t="str">
        <f t="shared" si="3"/>
        <v>B2B3</v>
      </c>
      <c r="O9" s="76">
        <v>6</v>
      </c>
      <c r="P9" s="212" t="str">
        <f>VLOOKUP(M9,'チーム表'!C:D,2,FALSE)</f>
        <v>田上闘球DREAMS</v>
      </c>
      <c r="Q9" s="147" t="s">
        <v>8</v>
      </c>
      <c r="R9" s="182" t="s">
        <v>232</v>
      </c>
      <c r="S9" s="28" t="str">
        <f t="shared" si="4"/>
        <v>B3B2</v>
      </c>
      <c r="T9" s="78">
        <v>9</v>
      </c>
      <c r="U9" s="216" t="str">
        <f>VLOOKUP(R9,'チーム表'!C:D,2,FALSE)</f>
        <v>松任の大魔陣</v>
      </c>
      <c r="V9" s="16"/>
      <c r="X9" s="13"/>
      <c r="Z9" s="168"/>
      <c r="AE9" s="168"/>
      <c r="AG9" s="177" t="str">
        <f t="shared" si="0"/>
        <v>B1B7</v>
      </c>
      <c r="AH9" s="177">
        <f t="shared" si="5"/>
        <v>11</v>
      </c>
    </row>
    <row r="10" spans="1:34" ht="24.75" customHeight="1">
      <c r="A10" s="295">
        <v>5</v>
      </c>
      <c r="B10" s="183">
        <v>0.4236111111111111</v>
      </c>
      <c r="C10" s="182" t="s">
        <v>37</v>
      </c>
      <c r="D10" s="14" t="str">
        <f t="shared" si="1"/>
        <v>A1A3</v>
      </c>
      <c r="E10" s="66">
        <v>10</v>
      </c>
      <c r="F10" s="212" t="str">
        <f>VLOOKUP(C10,'チーム表'!C:D,2,FALSE)</f>
        <v>鞍月アタッカーズ</v>
      </c>
      <c r="G10" s="144" t="s">
        <v>8</v>
      </c>
      <c r="H10" s="182" t="s">
        <v>238</v>
      </c>
      <c r="I10" s="28" t="str">
        <f t="shared" si="2"/>
        <v>A3A1</v>
      </c>
      <c r="J10" s="78">
        <v>2</v>
      </c>
      <c r="K10" s="212" t="str">
        <f>VLOOKUP(H10,'チーム表'!C:D,2,FALSE)</f>
        <v>珠洲クラブ</v>
      </c>
      <c r="L10" s="26"/>
      <c r="M10" s="182" t="s">
        <v>237</v>
      </c>
      <c r="N10" s="14" t="str">
        <f t="shared" si="3"/>
        <v>B4B5</v>
      </c>
      <c r="O10" s="76">
        <v>9</v>
      </c>
      <c r="P10" s="212" t="str">
        <f>VLOOKUP(M10,'チーム表'!C:D,2,FALSE)</f>
        <v>小木クラブ</v>
      </c>
      <c r="Q10" s="147" t="s">
        <v>8</v>
      </c>
      <c r="R10" s="182" t="s">
        <v>233</v>
      </c>
      <c r="S10" s="28" t="str">
        <f t="shared" si="4"/>
        <v>B5B4</v>
      </c>
      <c r="T10" s="78">
        <v>4</v>
      </c>
      <c r="U10" s="216" t="str">
        <f>VLOOKUP(R10,'チーム表'!C:D,2,FALSE)</f>
        <v>向本折クラブA</v>
      </c>
      <c r="V10" s="16"/>
      <c r="X10" s="13"/>
      <c r="Z10" s="168"/>
      <c r="AE10" s="168"/>
      <c r="AG10" s="177" t="str">
        <f t="shared" si="0"/>
        <v>A1A3</v>
      </c>
      <c r="AH10" s="177">
        <f t="shared" si="5"/>
        <v>10</v>
      </c>
    </row>
    <row r="11" spans="1:34" ht="24.75" customHeight="1">
      <c r="A11" s="295">
        <v>6</v>
      </c>
      <c r="B11" s="183">
        <v>0.4305555555555556</v>
      </c>
      <c r="C11" s="182" t="s">
        <v>54</v>
      </c>
      <c r="D11" s="14" t="str">
        <f t="shared" si="1"/>
        <v>A2A4</v>
      </c>
      <c r="E11" s="66">
        <v>10</v>
      </c>
      <c r="F11" s="212" t="str">
        <f>VLOOKUP(C11,'チーム表'!C:D,2,FALSE)</f>
        <v>寺井クラブ</v>
      </c>
      <c r="G11" s="144" t="s">
        <v>8</v>
      </c>
      <c r="H11" s="182" t="s">
        <v>244</v>
      </c>
      <c r="I11" s="28" t="str">
        <f t="shared" si="2"/>
        <v>A4A2</v>
      </c>
      <c r="J11" s="78">
        <v>6</v>
      </c>
      <c r="K11" s="212" t="str">
        <f>VLOOKUP(H11,'チーム表'!C:D,2,FALSE)</f>
        <v>山中SPARS</v>
      </c>
      <c r="L11" s="26"/>
      <c r="M11" s="182" t="s">
        <v>242</v>
      </c>
      <c r="N11" s="14" t="str">
        <f t="shared" si="3"/>
        <v>B6B7</v>
      </c>
      <c r="O11" s="76">
        <v>11</v>
      </c>
      <c r="P11" s="212" t="str">
        <f>VLOOKUP(M11,'チーム表'!C:D,2,FALSE)</f>
        <v>千坂ドッジファイヤーズ</v>
      </c>
      <c r="Q11" s="147" t="s">
        <v>8</v>
      </c>
      <c r="R11" s="182" t="s">
        <v>243</v>
      </c>
      <c r="S11" s="28" t="str">
        <f t="shared" si="4"/>
        <v>B7B6</v>
      </c>
      <c r="T11" s="78">
        <v>1</v>
      </c>
      <c r="U11" s="216" t="str">
        <f>VLOOKUP(R11,'チーム表'!C:D,2,FALSE)</f>
        <v>鳳至ドッジボールクラブ</v>
      </c>
      <c r="V11" s="16"/>
      <c r="X11" s="13"/>
      <c r="Z11" s="168"/>
      <c r="AE11" s="168"/>
      <c r="AG11" s="177" t="str">
        <f t="shared" si="0"/>
        <v>A2A4</v>
      </c>
      <c r="AH11" s="177">
        <f t="shared" si="5"/>
        <v>10</v>
      </c>
    </row>
    <row r="12" spans="1:34" ht="24.75" customHeight="1">
      <c r="A12" s="295">
        <v>7</v>
      </c>
      <c r="B12" s="183">
        <v>0.4375</v>
      </c>
      <c r="C12" s="182" t="s">
        <v>37</v>
      </c>
      <c r="D12" s="14" t="str">
        <f t="shared" si="1"/>
        <v>A1A5</v>
      </c>
      <c r="E12" s="66">
        <v>8</v>
      </c>
      <c r="F12" s="212" t="str">
        <f>VLOOKUP(C12,'チーム表'!C:D,2,FALSE)</f>
        <v>鞍月アタッカーズ</v>
      </c>
      <c r="G12" s="144" t="s">
        <v>8</v>
      </c>
      <c r="H12" s="182" t="s">
        <v>245</v>
      </c>
      <c r="I12" s="28" t="str">
        <f t="shared" si="2"/>
        <v>A5A1</v>
      </c>
      <c r="J12" s="78">
        <v>4</v>
      </c>
      <c r="K12" s="212" t="str">
        <f>VLOOKUP(H12,'チーム表'!C:D,2,FALSE)</f>
        <v>鵜川ミラクルフェニックス</v>
      </c>
      <c r="L12" s="26"/>
      <c r="M12" s="182" t="s">
        <v>234</v>
      </c>
      <c r="N12" s="14" t="str">
        <f t="shared" si="3"/>
        <v>B1B3</v>
      </c>
      <c r="O12" s="76">
        <v>7</v>
      </c>
      <c r="P12" s="212" t="str">
        <f>VLOOKUP(M12,'チーム表'!C:D,2,FALSE)</f>
        <v>大門ドッジボールクラブ</v>
      </c>
      <c r="Q12" s="147" t="s">
        <v>8</v>
      </c>
      <c r="R12" s="182" t="s">
        <v>232</v>
      </c>
      <c r="S12" s="28" t="str">
        <f t="shared" si="4"/>
        <v>B3B1</v>
      </c>
      <c r="T12" s="78">
        <v>9</v>
      </c>
      <c r="U12" s="216" t="str">
        <f>VLOOKUP(R12,'チーム表'!C:D,2,FALSE)</f>
        <v>松任の大魔陣</v>
      </c>
      <c r="V12" s="16"/>
      <c r="X12" s="13"/>
      <c r="Z12" s="168"/>
      <c r="AE12" s="168"/>
      <c r="AG12" s="177" t="str">
        <f t="shared" si="0"/>
        <v>A1A5</v>
      </c>
      <c r="AH12" s="177">
        <f t="shared" si="5"/>
        <v>8</v>
      </c>
    </row>
    <row r="13" spans="1:34" ht="24.75" customHeight="1">
      <c r="A13" s="295">
        <v>8</v>
      </c>
      <c r="B13" s="183">
        <v>0.4444444444444444</v>
      </c>
      <c r="C13" s="182" t="s">
        <v>4</v>
      </c>
      <c r="D13" s="14" t="str">
        <f t="shared" si="1"/>
        <v>B2B4</v>
      </c>
      <c r="E13" s="66">
        <v>8</v>
      </c>
      <c r="F13" s="212" t="str">
        <f>VLOOKUP(C13,'チーム表'!C:D,2,FALSE)</f>
        <v>田上闘球DREAMS</v>
      </c>
      <c r="G13" s="144" t="s">
        <v>8</v>
      </c>
      <c r="H13" s="182" t="s">
        <v>237</v>
      </c>
      <c r="I13" s="28" t="str">
        <f t="shared" si="2"/>
        <v>B4B2</v>
      </c>
      <c r="J13" s="78">
        <v>4</v>
      </c>
      <c r="K13" s="212" t="str">
        <f>VLOOKUP(H13,'チーム表'!C:D,2,FALSE)</f>
        <v>小木クラブ</v>
      </c>
      <c r="L13" s="26"/>
      <c r="M13" s="182" t="s">
        <v>235</v>
      </c>
      <c r="N13" s="14" t="str">
        <f t="shared" si="3"/>
        <v>A2A6</v>
      </c>
      <c r="O13" s="76">
        <v>12</v>
      </c>
      <c r="P13" s="212" t="str">
        <f>VLOOKUP(M13,'チーム表'!C:D,2,FALSE)</f>
        <v>寺井クラブ</v>
      </c>
      <c r="Q13" s="147" t="s">
        <v>8</v>
      </c>
      <c r="R13" s="182" t="s">
        <v>246</v>
      </c>
      <c r="S13" s="28" t="str">
        <f t="shared" si="4"/>
        <v>A6A2</v>
      </c>
      <c r="T13" s="78">
        <v>0</v>
      </c>
      <c r="U13" s="216" t="str">
        <f>VLOOKUP(R13,'チーム表'!C:D,2,FALSE)</f>
        <v>三馬パワフル</v>
      </c>
      <c r="V13" s="16"/>
      <c r="X13" s="13"/>
      <c r="Z13" s="168"/>
      <c r="AE13" s="168"/>
      <c r="AG13" s="177" t="str">
        <f t="shared" si="0"/>
        <v>B2B4</v>
      </c>
      <c r="AH13" s="177">
        <f t="shared" si="5"/>
        <v>8</v>
      </c>
    </row>
    <row r="14" spans="1:34" ht="24.75" customHeight="1">
      <c r="A14" s="295">
        <v>9</v>
      </c>
      <c r="B14" s="183">
        <v>0.4513888888888889</v>
      </c>
      <c r="C14" s="182" t="s">
        <v>57</v>
      </c>
      <c r="D14" s="14" t="str">
        <f t="shared" si="1"/>
        <v>B3B5</v>
      </c>
      <c r="E14" s="66">
        <v>11</v>
      </c>
      <c r="F14" s="212" t="str">
        <f>VLOOKUP(C14,'チーム表'!C:D,2,FALSE)</f>
        <v>松任の大魔陣</v>
      </c>
      <c r="G14" s="144" t="s">
        <v>8</v>
      </c>
      <c r="H14" s="182" t="s">
        <v>233</v>
      </c>
      <c r="I14" s="28" t="str">
        <f t="shared" si="2"/>
        <v>B5B3</v>
      </c>
      <c r="J14" s="78">
        <v>3</v>
      </c>
      <c r="K14" s="212" t="str">
        <f>VLOOKUP(H14,'チーム表'!C:D,2,FALSE)</f>
        <v>向本折クラブA</v>
      </c>
      <c r="L14" s="26"/>
      <c r="M14" s="182" t="s">
        <v>238</v>
      </c>
      <c r="N14" s="14" t="str">
        <f t="shared" si="3"/>
        <v>A3A5</v>
      </c>
      <c r="O14" s="76">
        <v>3</v>
      </c>
      <c r="P14" s="212" t="str">
        <f>VLOOKUP(M14,'チーム表'!C:D,2,FALSE)</f>
        <v>珠洲クラブ</v>
      </c>
      <c r="Q14" s="147" t="s">
        <v>8</v>
      </c>
      <c r="R14" s="182" t="s">
        <v>245</v>
      </c>
      <c r="S14" s="28" t="str">
        <f t="shared" si="4"/>
        <v>A5A3</v>
      </c>
      <c r="T14" s="78">
        <v>10</v>
      </c>
      <c r="U14" s="216" t="str">
        <f>VLOOKUP(R14,'チーム表'!C:D,2,FALSE)</f>
        <v>鵜川ミラクルフェニックス</v>
      </c>
      <c r="V14" s="16"/>
      <c r="X14" s="13"/>
      <c r="Z14" s="168"/>
      <c r="AE14" s="168"/>
      <c r="AG14" s="177" t="str">
        <f t="shared" si="0"/>
        <v>B3B5</v>
      </c>
      <c r="AH14" s="177">
        <f t="shared" si="5"/>
        <v>11</v>
      </c>
    </row>
    <row r="15" spans="1:34" ht="24.75" customHeight="1">
      <c r="A15" s="295">
        <v>10</v>
      </c>
      <c r="B15" s="183">
        <v>0.4583333333333333</v>
      </c>
      <c r="C15" s="182" t="s">
        <v>59</v>
      </c>
      <c r="D15" s="14" t="str">
        <f t="shared" si="1"/>
        <v>B4B6</v>
      </c>
      <c r="E15" s="66">
        <v>6</v>
      </c>
      <c r="F15" s="212" t="str">
        <f>VLOOKUP(C15,'チーム表'!C:D,2,FALSE)</f>
        <v>小木クラブ</v>
      </c>
      <c r="G15" s="144" t="s">
        <v>8</v>
      </c>
      <c r="H15" s="182" t="s">
        <v>242</v>
      </c>
      <c r="I15" s="28" t="str">
        <f t="shared" si="2"/>
        <v>B6B4</v>
      </c>
      <c r="J15" s="78">
        <v>11</v>
      </c>
      <c r="K15" s="212" t="str">
        <f>VLOOKUP(H15,'チーム表'!C:D,2,FALSE)</f>
        <v>千坂ドッジファイヤーズ</v>
      </c>
      <c r="L15" s="26"/>
      <c r="M15" s="182" t="s">
        <v>244</v>
      </c>
      <c r="N15" s="14" t="str">
        <f t="shared" si="3"/>
        <v>A4A6</v>
      </c>
      <c r="O15" s="76">
        <v>10</v>
      </c>
      <c r="P15" s="212" t="str">
        <f>VLOOKUP(M15,'チーム表'!C:D,2,FALSE)</f>
        <v>山中SPARS</v>
      </c>
      <c r="Q15" s="147" t="s">
        <v>8</v>
      </c>
      <c r="R15" s="182" t="s">
        <v>246</v>
      </c>
      <c r="S15" s="28" t="str">
        <f t="shared" si="4"/>
        <v>A6A4</v>
      </c>
      <c r="T15" s="78">
        <v>3</v>
      </c>
      <c r="U15" s="216" t="str">
        <f>VLOOKUP(R15,'チーム表'!C:D,2,FALSE)</f>
        <v>三馬パワフル</v>
      </c>
      <c r="V15" s="16"/>
      <c r="X15" s="13"/>
      <c r="Z15" s="168"/>
      <c r="AE15" s="168"/>
      <c r="AG15" s="177" t="str">
        <f t="shared" si="0"/>
        <v>B4B6</v>
      </c>
      <c r="AH15" s="177">
        <f t="shared" si="5"/>
        <v>6</v>
      </c>
    </row>
    <row r="16" spans="1:34" ht="24.75" customHeight="1">
      <c r="A16" s="295">
        <v>11</v>
      </c>
      <c r="B16" s="183">
        <v>0.46527777777777773</v>
      </c>
      <c r="C16" s="182" t="s">
        <v>3</v>
      </c>
      <c r="D16" s="14" t="str">
        <f t="shared" si="1"/>
        <v>B1B4</v>
      </c>
      <c r="E16" s="66">
        <v>8</v>
      </c>
      <c r="F16" s="212" t="str">
        <f>VLOOKUP(C16,'チーム表'!C:D,2,FALSE)</f>
        <v>大門ドッジボールクラブ</v>
      </c>
      <c r="G16" s="144" t="s">
        <v>8</v>
      </c>
      <c r="H16" s="182" t="s">
        <v>237</v>
      </c>
      <c r="I16" s="28" t="str">
        <f t="shared" si="2"/>
        <v>B4B1</v>
      </c>
      <c r="J16" s="78">
        <v>9</v>
      </c>
      <c r="K16" s="212" t="str">
        <f>VLOOKUP(H16,'チーム表'!C:D,2,FALSE)</f>
        <v>小木クラブ</v>
      </c>
      <c r="L16" s="26"/>
      <c r="M16" s="182" t="s">
        <v>233</v>
      </c>
      <c r="N16" s="14" t="str">
        <f t="shared" si="3"/>
        <v>B5B7</v>
      </c>
      <c r="O16" s="76">
        <v>8</v>
      </c>
      <c r="P16" s="212" t="str">
        <f>VLOOKUP(M16,'チーム表'!C:D,2,FALSE)</f>
        <v>向本折クラブA</v>
      </c>
      <c r="Q16" s="147" t="s">
        <v>8</v>
      </c>
      <c r="R16" s="182" t="s">
        <v>243</v>
      </c>
      <c r="S16" s="28" t="str">
        <f t="shared" si="4"/>
        <v>B7B5</v>
      </c>
      <c r="T16" s="78">
        <v>7</v>
      </c>
      <c r="U16" s="216" t="str">
        <f>VLOOKUP(R16,'チーム表'!C:D,2,FALSE)</f>
        <v>鳳至ドッジボールクラブ</v>
      </c>
      <c r="V16" s="16"/>
      <c r="X16" s="13"/>
      <c r="Z16" s="168"/>
      <c r="AE16" s="168"/>
      <c r="AG16" s="177" t="str">
        <f t="shared" si="0"/>
        <v>B1B4</v>
      </c>
      <c r="AH16" s="177">
        <f t="shared" si="5"/>
        <v>8</v>
      </c>
    </row>
    <row r="17" spans="1:34" ht="24.75" customHeight="1">
      <c r="A17" s="295">
        <v>12</v>
      </c>
      <c r="B17" s="183">
        <v>0.47222222222222227</v>
      </c>
      <c r="C17" s="182" t="s">
        <v>54</v>
      </c>
      <c r="D17" s="14" t="str">
        <f t="shared" si="1"/>
        <v>A2A3</v>
      </c>
      <c r="E17" s="66">
        <v>9</v>
      </c>
      <c r="F17" s="212" t="str">
        <f>VLOOKUP(C17,'チーム表'!C:D,2,FALSE)</f>
        <v>寺井クラブ</v>
      </c>
      <c r="G17" s="144" t="s">
        <v>8</v>
      </c>
      <c r="H17" s="182" t="s">
        <v>238</v>
      </c>
      <c r="I17" s="28" t="str">
        <f t="shared" si="2"/>
        <v>A3A2</v>
      </c>
      <c r="J17" s="78">
        <v>4</v>
      </c>
      <c r="K17" s="212" t="str">
        <f>VLOOKUP(H17,'チーム表'!C:D,2,FALSE)</f>
        <v>珠洲クラブ</v>
      </c>
      <c r="L17" s="26"/>
      <c r="M17" s="182" t="s">
        <v>236</v>
      </c>
      <c r="N17" s="14" t="str">
        <f t="shared" si="3"/>
        <v>B2B5</v>
      </c>
      <c r="O17" s="76">
        <v>10</v>
      </c>
      <c r="P17" s="212" t="str">
        <f>VLOOKUP(M17,'チーム表'!C:D,2,FALSE)</f>
        <v>田上闘球DREAMS</v>
      </c>
      <c r="Q17" s="147" t="s">
        <v>8</v>
      </c>
      <c r="R17" s="182" t="s">
        <v>233</v>
      </c>
      <c r="S17" s="28" t="str">
        <f t="shared" si="4"/>
        <v>B5B2</v>
      </c>
      <c r="T17" s="78">
        <v>9</v>
      </c>
      <c r="U17" s="216" t="str">
        <f>VLOOKUP(R17,'チーム表'!C:D,2,FALSE)</f>
        <v>向本折クラブA</v>
      </c>
      <c r="V17" s="16"/>
      <c r="X17" s="13"/>
      <c r="Z17" s="168"/>
      <c r="AE17" s="168"/>
      <c r="AG17" s="177" t="str">
        <f t="shared" si="0"/>
        <v>A2A3</v>
      </c>
      <c r="AH17" s="177">
        <f t="shared" si="5"/>
        <v>9</v>
      </c>
    </row>
    <row r="18" spans="1:34" ht="24.75" customHeight="1">
      <c r="A18" s="295">
        <v>13</v>
      </c>
      <c r="B18" s="183">
        <v>0.4791666666666667</v>
      </c>
      <c r="C18" s="182" t="s">
        <v>37</v>
      </c>
      <c r="D18" s="14" t="str">
        <f t="shared" si="1"/>
        <v>A1A4</v>
      </c>
      <c r="E18" s="66">
        <v>10</v>
      </c>
      <c r="F18" s="212" t="str">
        <f>VLOOKUP(C18,'チーム表'!C:D,2,FALSE)</f>
        <v>鞍月アタッカーズ</v>
      </c>
      <c r="G18" s="144" t="s">
        <v>8</v>
      </c>
      <c r="H18" s="182" t="s">
        <v>244</v>
      </c>
      <c r="I18" s="28" t="str">
        <f t="shared" si="2"/>
        <v>A4A1</v>
      </c>
      <c r="J18" s="78">
        <v>3</v>
      </c>
      <c r="K18" s="212" t="str">
        <f>VLOOKUP(H18,'チーム表'!C:D,2,FALSE)</f>
        <v>山中SPARS</v>
      </c>
      <c r="L18" s="26"/>
      <c r="M18" s="182" t="s">
        <v>232</v>
      </c>
      <c r="N18" s="14" t="str">
        <f t="shared" si="3"/>
        <v>B3B6</v>
      </c>
      <c r="O18" s="76">
        <v>5</v>
      </c>
      <c r="P18" s="212" t="str">
        <f>VLOOKUP(M18,'チーム表'!C:D,2,FALSE)</f>
        <v>松任の大魔陣</v>
      </c>
      <c r="Q18" s="147" t="s">
        <v>8</v>
      </c>
      <c r="R18" s="182" t="s">
        <v>242</v>
      </c>
      <c r="S18" s="28" t="str">
        <f t="shared" si="4"/>
        <v>B6B3</v>
      </c>
      <c r="T18" s="78">
        <v>11</v>
      </c>
      <c r="U18" s="216" t="str">
        <f>VLOOKUP(R18,'チーム表'!C:D,2,FALSE)</f>
        <v>千坂ドッジファイヤーズ</v>
      </c>
      <c r="V18" s="16"/>
      <c r="X18" s="13"/>
      <c r="Z18" s="168"/>
      <c r="AE18" s="168"/>
      <c r="AG18" s="177" t="str">
        <f t="shared" si="0"/>
        <v>A1A4</v>
      </c>
      <c r="AH18" s="177">
        <f t="shared" si="5"/>
        <v>10</v>
      </c>
    </row>
    <row r="19" spans="1:34" ht="24.75" customHeight="1">
      <c r="A19" s="295">
        <v>14</v>
      </c>
      <c r="B19" s="183">
        <v>0.4861111111111111</v>
      </c>
      <c r="C19" s="182" t="s">
        <v>54</v>
      </c>
      <c r="D19" s="14" t="str">
        <f t="shared" si="1"/>
        <v>A2A5</v>
      </c>
      <c r="E19" s="66">
        <v>11</v>
      </c>
      <c r="F19" s="212" t="str">
        <f>VLOOKUP(C19,'チーム表'!C:D,2,FALSE)</f>
        <v>寺井クラブ</v>
      </c>
      <c r="G19" s="144" t="s">
        <v>8</v>
      </c>
      <c r="H19" s="182" t="s">
        <v>245</v>
      </c>
      <c r="I19" s="28" t="str">
        <f t="shared" si="2"/>
        <v>A5A2</v>
      </c>
      <c r="J19" s="78">
        <v>6</v>
      </c>
      <c r="K19" s="212" t="str">
        <f>VLOOKUP(H19,'チーム表'!C:D,2,FALSE)</f>
        <v>鵜川ミラクルフェニックス</v>
      </c>
      <c r="L19" s="26"/>
      <c r="M19" s="182" t="s">
        <v>237</v>
      </c>
      <c r="N19" s="14" t="str">
        <f t="shared" si="3"/>
        <v>B4B7</v>
      </c>
      <c r="O19" s="76">
        <v>11</v>
      </c>
      <c r="P19" s="212" t="str">
        <f>VLOOKUP(M19,'チーム表'!C:D,2,FALSE)</f>
        <v>小木クラブ</v>
      </c>
      <c r="Q19" s="147" t="s">
        <v>8</v>
      </c>
      <c r="R19" s="182" t="s">
        <v>243</v>
      </c>
      <c r="S19" s="28" t="str">
        <f t="shared" si="4"/>
        <v>B7B4</v>
      </c>
      <c r="T19" s="78">
        <v>7</v>
      </c>
      <c r="U19" s="216" t="str">
        <f>VLOOKUP(R19,'チーム表'!C:D,2,FALSE)</f>
        <v>鳳至ドッジボールクラブ</v>
      </c>
      <c r="V19" s="16"/>
      <c r="W19" s="13"/>
      <c r="X19" s="13"/>
      <c r="Y19" s="169"/>
      <c r="Z19" s="168"/>
      <c r="AE19" s="168"/>
      <c r="AG19" s="177" t="str">
        <f t="shared" si="0"/>
        <v>A2A5</v>
      </c>
      <c r="AH19" s="177">
        <f t="shared" si="5"/>
        <v>11</v>
      </c>
    </row>
    <row r="20" spans="1:34" ht="24.75" customHeight="1" thickBot="1">
      <c r="A20" s="305">
        <v>15</v>
      </c>
      <c r="B20" s="306">
        <v>0.4930555555555556</v>
      </c>
      <c r="C20" s="184" t="s">
        <v>55</v>
      </c>
      <c r="D20" s="126" t="str">
        <f t="shared" si="1"/>
        <v>A3A6</v>
      </c>
      <c r="E20" s="67">
        <v>7</v>
      </c>
      <c r="F20" s="213" t="str">
        <f>VLOOKUP(C20,'チーム表'!C:D,2,FALSE)</f>
        <v>珠洲クラブ</v>
      </c>
      <c r="G20" s="145" t="s">
        <v>8</v>
      </c>
      <c r="H20" s="184" t="s">
        <v>246</v>
      </c>
      <c r="I20" s="127" t="str">
        <f t="shared" si="2"/>
        <v>A6A3</v>
      </c>
      <c r="J20" s="79">
        <v>0</v>
      </c>
      <c r="K20" s="213" t="str">
        <f>VLOOKUP(H20,'チーム表'!C:D,2,FALSE)</f>
        <v>三馬パワフル</v>
      </c>
      <c r="L20" s="27"/>
      <c r="M20" s="165" t="s">
        <v>234</v>
      </c>
      <c r="N20" s="126" t="str">
        <f t="shared" si="3"/>
        <v>B1B5</v>
      </c>
      <c r="O20" s="128">
        <v>8</v>
      </c>
      <c r="P20" s="213" t="str">
        <f>VLOOKUP(M20,'チーム表'!C:D,2,FALSE)</f>
        <v>大門ドッジボールクラブ</v>
      </c>
      <c r="Q20" s="149" t="s">
        <v>8</v>
      </c>
      <c r="R20" s="304" t="s">
        <v>233</v>
      </c>
      <c r="S20" s="127" t="str">
        <f t="shared" si="4"/>
        <v>B5B1</v>
      </c>
      <c r="T20" s="81">
        <v>4</v>
      </c>
      <c r="U20" s="217" t="str">
        <f>VLOOKUP(R20,'チーム表'!C:D,2,FALSE)</f>
        <v>向本折クラブA</v>
      </c>
      <c r="V20" s="16"/>
      <c r="X20" s="13"/>
      <c r="Z20" s="168"/>
      <c r="AE20" s="168"/>
      <c r="AG20" s="177" t="str">
        <f t="shared" si="0"/>
        <v>A3A6</v>
      </c>
      <c r="AH20" s="177">
        <f t="shared" si="5"/>
        <v>7</v>
      </c>
    </row>
    <row r="21" spans="1:34" ht="24.75" customHeight="1" thickBot="1">
      <c r="A21" s="307"/>
      <c r="B21" s="409" t="s">
        <v>250</v>
      </c>
      <c r="C21" s="410"/>
      <c r="D21" s="410"/>
      <c r="E21" s="410"/>
      <c r="F21" s="410"/>
      <c r="G21" s="410"/>
      <c r="H21" s="410"/>
      <c r="I21" s="410"/>
      <c r="J21" s="410"/>
      <c r="K21" s="411"/>
      <c r="L21" s="308"/>
      <c r="M21" s="412" t="s">
        <v>250</v>
      </c>
      <c r="N21" s="413"/>
      <c r="O21" s="413"/>
      <c r="P21" s="413"/>
      <c r="Q21" s="413"/>
      <c r="R21" s="413"/>
      <c r="S21" s="413"/>
      <c r="T21" s="413"/>
      <c r="U21" s="414"/>
      <c r="V21" s="16"/>
      <c r="X21" s="13"/>
      <c r="Z21" s="168"/>
      <c r="AE21" s="168"/>
      <c r="AG21" s="177" t="str">
        <f aca="true" t="shared" si="6" ref="AG21:AG28">D22</f>
        <v>B2B6</v>
      </c>
      <c r="AH21" s="177">
        <f aca="true" t="shared" si="7" ref="AH21:AH28">IF(E22="","",E22)</f>
        <v>5</v>
      </c>
    </row>
    <row r="22" spans="1:34" ht="24.75" customHeight="1">
      <c r="A22" s="294">
        <v>16</v>
      </c>
      <c r="B22" s="180">
        <v>0.5277777777777778</v>
      </c>
      <c r="C22" s="180" t="s">
        <v>4</v>
      </c>
      <c r="D22" s="14" t="str">
        <f t="shared" si="1"/>
        <v>B2B6</v>
      </c>
      <c r="E22" s="65">
        <v>5</v>
      </c>
      <c r="F22" s="214" t="str">
        <f>VLOOKUP(C22,'チーム表'!C:D,2,FALSE)</f>
        <v>田上闘球DREAMS</v>
      </c>
      <c r="G22" s="146" t="s">
        <v>8</v>
      </c>
      <c r="H22" s="181" t="s">
        <v>242</v>
      </c>
      <c r="I22" s="28" t="str">
        <f t="shared" si="2"/>
        <v>B6B2</v>
      </c>
      <c r="J22" s="77">
        <v>7</v>
      </c>
      <c r="K22" s="214" t="str">
        <f>VLOOKUP(H22,'チーム表'!C:D,2,FALSE)</f>
        <v>千坂ドッジファイヤーズ</v>
      </c>
      <c r="L22" s="29"/>
      <c r="M22" s="181" t="s">
        <v>244</v>
      </c>
      <c r="N22" s="14" t="str">
        <f t="shared" si="3"/>
        <v>A4A5</v>
      </c>
      <c r="O22" s="75">
        <v>7</v>
      </c>
      <c r="P22" s="214" t="str">
        <f>VLOOKUP(M22,'チーム表'!C:D,2,FALSE)</f>
        <v>山中SPARS</v>
      </c>
      <c r="Q22" s="146" t="s">
        <v>8</v>
      </c>
      <c r="R22" s="181" t="s">
        <v>245</v>
      </c>
      <c r="S22" s="28" t="str">
        <f t="shared" si="4"/>
        <v>A5A4</v>
      </c>
      <c r="T22" s="77">
        <v>11</v>
      </c>
      <c r="U22" s="210" t="str">
        <f>VLOOKUP(R22,'チーム表'!C:D,2,FALSE)</f>
        <v>鵜川ミラクルフェニックス</v>
      </c>
      <c r="V22" s="16"/>
      <c r="X22" s="13"/>
      <c r="Z22" s="168"/>
      <c r="AE22" s="168"/>
      <c r="AG22" s="177" t="str">
        <f t="shared" si="6"/>
        <v>A1A6</v>
      </c>
      <c r="AH22" s="177">
        <f t="shared" si="7"/>
        <v>12</v>
      </c>
    </row>
    <row r="23" spans="1:34" ht="24.75" customHeight="1">
      <c r="A23" s="295">
        <v>17</v>
      </c>
      <c r="B23" s="183">
        <v>0.5347222222222222</v>
      </c>
      <c r="C23" s="183" t="s">
        <v>37</v>
      </c>
      <c r="D23" s="14" t="str">
        <f t="shared" si="1"/>
        <v>A1A6</v>
      </c>
      <c r="E23" s="66">
        <v>12</v>
      </c>
      <c r="F23" s="212" t="str">
        <f>VLOOKUP(C23,'チーム表'!C:D,2,FALSE)</f>
        <v>鞍月アタッカーズ</v>
      </c>
      <c r="G23" s="147" t="s">
        <v>8</v>
      </c>
      <c r="H23" s="182" t="s">
        <v>171</v>
      </c>
      <c r="I23" s="28" t="str">
        <f t="shared" si="2"/>
        <v>A6A1</v>
      </c>
      <c r="J23" s="78">
        <v>0</v>
      </c>
      <c r="K23" s="212" t="str">
        <f>VLOOKUP(H23,'チーム表'!C:D,2,FALSE)</f>
        <v>三馬パワフル</v>
      </c>
      <c r="L23" s="26"/>
      <c r="M23" s="182" t="s">
        <v>57</v>
      </c>
      <c r="N23" s="14" t="str">
        <f t="shared" si="3"/>
        <v>B3B7</v>
      </c>
      <c r="O23" s="76">
        <v>10</v>
      </c>
      <c r="P23" s="212" t="str">
        <f>VLOOKUP(M23,'チーム表'!C:D,2,FALSE)</f>
        <v>松任の大魔陣</v>
      </c>
      <c r="Q23" s="147" t="s">
        <v>8</v>
      </c>
      <c r="R23" s="182" t="s">
        <v>174</v>
      </c>
      <c r="S23" s="28" t="str">
        <f t="shared" si="4"/>
        <v>B7B3</v>
      </c>
      <c r="T23" s="78">
        <v>7</v>
      </c>
      <c r="U23" s="216" t="str">
        <f>VLOOKUP(R23,'チーム表'!C:D,2,FALSE)</f>
        <v>鳳至ドッジボールクラブ</v>
      </c>
      <c r="V23" s="16"/>
      <c r="X23" s="13"/>
      <c r="Z23" s="168"/>
      <c r="AE23" s="168"/>
      <c r="AG23" s="177" t="str">
        <f t="shared" si="6"/>
        <v>B1B6</v>
      </c>
      <c r="AH23" s="177">
        <f t="shared" si="7"/>
        <v>3</v>
      </c>
    </row>
    <row r="24" spans="1:34" ht="24.75" customHeight="1">
      <c r="A24" s="295">
        <v>18</v>
      </c>
      <c r="B24" s="183">
        <v>0.5416666666666666</v>
      </c>
      <c r="C24" s="183" t="s">
        <v>3</v>
      </c>
      <c r="D24" s="14" t="str">
        <f t="shared" si="1"/>
        <v>B1B6</v>
      </c>
      <c r="E24" s="66">
        <v>3</v>
      </c>
      <c r="F24" s="212" t="str">
        <f>VLOOKUP(C24,'チーム表'!C:D,2,FALSE)</f>
        <v>大門ドッジボールクラブ</v>
      </c>
      <c r="G24" s="147" t="s">
        <v>8</v>
      </c>
      <c r="H24" s="182" t="s">
        <v>242</v>
      </c>
      <c r="I24" s="28" t="str">
        <f t="shared" si="2"/>
        <v>B6B1</v>
      </c>
      <c r="J24" s="78">
        <v>11</v>
      </c>
      <c r="K24" s="212" t="str">
        <f>VLOOKUP(H24,'チーム表'!C:D,2,FALSE)</f>
        <v>千坂ドッジファイヤーズ</v>
      </c>
      <c r="L24" s="26"/>
      <c r="M24" s="182" t="s">
        <v>236</v>
      </c>
      <c r="N24" s="14" t="str">
        <f t="shared" si="3"/>
        <v>B2B7</v>
      </c>
      <c r="O24" s="76">
        <v>11</v>
      </c>
      <c r="P24" s="212" t="str">
        <f>VLOOKUP(M24,'チーム表'!C:D,2,FALSE)</f>
        <v>田上闘球DREAMS</v>
      </c>
      <c r="Q24" s="147" t="s">
        <v>8</v>
      </c>
      <c r="R24" s="182" t="s">
        <v>243</v>
      </c>
      <c r="S24" s="28" t="str">
        <f t="shared" si="4"/>
        <v>B7B2</v>
      </c>
      <c r="T24" s="78">
        <v>0</v>
      </c>
      <c r="U24" s="216" t="str">
        <f>VLOOKUP(R24,'チーム表'!C:D,2,FALSE)</f>
        <v>鳳至ドッジボールクラブ</v>
      </c>
      <c r="V24" s="16"/>
      <c r="X24" s="13"/>
      <c r="Z24" s="168"/>
      <c r="AE24" s="168"/>
      <c r="AG24" s="177" t="str">
        <f t="shared" si="6"/>
        <v>C1C2</v>
      </c>
      <c r="AH24" s="177">
        <f t="shared" si="7"/>
        <v>8</v>
      </c>
    </row>
    <row r="25" spans="1:34" ht="24.75" customHeight="1">
      <c r="A25" s="295">
        <v>19</v>
      </c>
      <c r="B25" s="183">
        <v>0.548611111111111</v>
      </c>
      <c r="C25" s="183" t="s">
        <v>5</v>
      </c>
      <c r="D25" s="14" t="str">
        <f t="shared" si="1"/>
        <v>C1C2</v>
      </c>
      <c r="E25" s="66">
        <v>8</v>
      </c>
      <c r="F25" s="212" t="str">
        <f>VLOOKUP(C25,'チーム表'!C:D,2,FALSE)</f>
        <v>鞍月アタッカーズジュニア</v>
      </c>
      <c r="G25" s="147" t="s">
        <v>8</v>
      </c>
      <c r="H25" s="182" t="s">
        <v>240</v>
      </c>
      <c r="I25" s="28" t="str">
        <f t="shared" si="2"/>
        <v>C2C1</v>
      </c>
      <c r="J25" s="78">
        <v>5</v>
      </c>
      <c r="K25" s="212" t="str">
        <f>VLOOKUP(H25,'チーム表'!C:D,2,FALSE)</f>
        <v>田上闘球FUTURES</v>
      </c>
      <c r="L25" s="26"/>
      <c r="M25" s="182" t="s">
        <v>249</v>
      </c>
      <c r="N25" s="14" t="str">
        <f t="shared" si="3"/>
        <v>C3C4</v>
      </c>
      <c r="O25" s="76">
        <v>8</v>
      </c>
      <c r="P25" s="212" t="str">
        <f>VLOOKUP(M25,'チーム表'!C:D,2,FALSE)</f>
        <v>松任の大魔陣Jr.</v>
      </c>
      <c r="Q25" s="147" t="s">
        <v>8</v>
      </c>
      <c r="R25" s="182" t="s">
        <v>248</v>
      </c>
      <c r="S25" s="28" t="str">
        <f t="shared" si="4"/>
        <v>C4C3</v>
      </c>
      <c r="T25" s="78">
        <v>1</v>
      </c>
      <c r="U25" s="216" t="str">
        <f>VLOOKUP(R25,'チーム表'!C:D,2,FALSE)</f>
        <v>奥能登クラブジュニア</v>
      </c>
      <c r="V25" s="16"/>
      <c r="X25" s="13"/>
      <c r="Z25" s="168"/>
      <c r="AE25" s="168"/>
      <c r="AG25" s="177" t="str">
        <f t="shared" si="6"/>
        <v>D1D2</v>
      </c>
      <c r="AH25" s="177">
        <f t="shared" si="7"/>
        <v>7</v>
      </c>
    </row>
    <row r="26" spans="1:34" ht="24.75" customHeight="1">
      <c r="A26" s="295">
        <v>20</v>
      </c>
      <c r="B26" s="183">
        <v>0.5555555555555556</v>
      </c>
      <c r="C26" s="183" t="s">
        <v>17</v>
      </c>
      <c r="D26" s="14" t="str">
        <f t="shared" si="1"/>
        <v>D1D2</v>
      </c>
      <c r="E26" s="66">
        <v>7</v>
      </c>
      <c r="F26" s="212" t="str">
        <f>VLOOKUP(C26,'チーム表'!C:D,2,FALSE)</f>
        <v>鵜川フェニックスジュニア</v>
      </c>
      <c r="G26" s="147" t="s">
        <v>8</v>
      </c>
      <c r="H26" s="182" t="s">
        <v>247</v>
      </c>
      <c r="I26" s="28" t="str">
        <f t="shared" si="2"/>
        <v>D2D1</v>
      </c>
      <c r="J26" s="78">
        <v>0</v>
      </c>
      <c r="K26" s="212" t="str">
        <f>VLOOKUP(H26,'チーム表'!C:D,2,FALSE)</f>
        <v>寺井クラブＪｒ</v>
      </c>
      <c r="L26" s="26"/>
      <c r="M26" s="182" t="s">
        <v>239</v>
      </c>
      <c r="N26" s="14" t="str">
        <f t="shared" si="3"/>
        <v>C1C3</v>
      </c>
      <c r="O26" s="76">
        <v>1</v>
      </c>
      <c r="P26" s="212" t="str">
        <f>VLOOKUP(M26,'チーム表'!C:D,2,FALSE)</f>
        <v>鞍月アタッカーズジュニア</v>
      </c>
      <c r="Q26" s="147" t="s">
        <v>8</v>
      </c>
      <c r="R26" s="182" t="s">
        <v>249</v>
      </c>
      <c r="S26" s="28" t="str">
        <f t="shared" si="4"/>
        <v>C3C1</v>
      </c>
      <c r="T26" s="78">
        <v>9</v>
      </c>
      <c r="U26" s="216" t="str">
        <f>VLOOKUP(R26,'チーム表'!C:D,2,FALSE)</f>
        <v>松任の大魔陣Jr.</v>
      </c>
      <c r="V26" s="16"/>
      <c r="X26" s="13"/>
      <c r="Z26" s="168"/>
      <c r="AE26" s="168"/>
      <c r="AG26" s="177" t="str">
        <f t="shared" si="6"/>
        <v>C2C4</v>
      </c>
      <c r="AH26" s="177">
        <f t="shared" si="7"/>
        <v>6</v>
      </c>
    </row>
    <row r="27" spans="1:34" ht="24.75" customHeight="1">
      <c r="A27" s="295">
        <v>21</v>
      </c>
      <c r="B27" s="183">
        <v>0.5625</v>
      </c>
      <c r="C27" s="183" t="s">
        <v>6</v>
      </c>
      <c r="D27" s="14" t="str">
        <f t="shared" si="1"/>
        <v>C2C4</v>
      </c>
      <c r="E27" s="66">
        <v>6</v>
      </c>
      <c r="F27" s="212" t="str">
        <f>VLOOKUP(C27,'チーム表'!C:D,2,FALSE)</f>
        <v>田上闘球FUTURES</v>
      </c>
      <c r="G27" s="147" t="s">
        <v>8</v>
      </c>
      <c r="H27" s="182" t="s">
        <v>248</v>
      </c>
      <c r="I27" s="28" t="str">
        <f t="shared" si="2"/>
        <v>C4C2</v>
      </c>
      <c r="J27" s="78">
        <v>6</v>
      </c>
      <c r="K27" s="212" t="str">
        <f>VLOOKUP(H27,'チーム表'!C:D,2,FALSE)</f>
        <v>奥能登クラブジュニア</v>
      </c>
      <c r="L27" s="26"/>
      <c r="M27" s="182" t="s">
        <v>247</v>
      </c>
      <c r="N27" s="14" t="str">
        <f t="shared" si="3"/>
        <v>D2D3</v>
      </c>
      <c r="O27" s="76">
        <v>2</v>
      </c>
      <c r="P27" s="212" t="str">
        <f>VLOOKUP(M27,'チーム表'!C:D,2,FALSE)</f>
        <v>寺井クラブＪｒ</v>
      </c>
      <c r="Q27" s="147" t="s">
        <v>8</v>
      </c>
      <c r="R27" s="182" t="s">
        <v>241</v>
      </c>
      <c r="S27" s="28" t="str">
        <f t="shared" si="4"/>
        <v>D3D2</v>
      </c>
      <c r="T27" s="78">
        <v>6</v>
      </c>
      <c r="U27" s="216" t="str">
        <f>VLOOKUP(R27,'チーム表'!C:D,2,FALSE)</f>
        <v>向本折クラブNew</v>
      </c>
      <c r="V27" s="16"/>
      <c r="X27" s="13"/>
      <c r="Z27" s="168"/>
      <c r="AE27" s="168"/>
      <c r="AG27" s="177" t="str">
        <f t="shared" si="6"/>
        <v>C1C4</v>
      </c>
      <c r="AH27" s="177">
        <f t="shared" si="7"/>
        <v>4</v>
      </c>
    </row>
    <row r="28" spans="1:34" ht="24.75" customHeight="1">
      <c r="A28" s="295">
        <v>22</v>
      </c>
      <c r="B28" s="183">
        <v>0.5694444444444444</v>
      </c>
      <c r="C28" s="183" t="s">
        <v>5</v>
      </c>
      <c r="D28" s="14" t="str">
        <f t="shared" si="1"/>
        <v>C1C4</v>
      </c>
      <c r="E28" s="66">
        <v>4</v>
      </c>
      <c r="F28" s="212" t="str">
        <f>VLOOKUP(C28,'チーム表'!C:D,2,FALSE)</f>
        <v>鞍月アタッカーズジュニア</v>
      </c>
      <c r="G28" s="147" t="s">
        <v>8</v>
      </c>
      <c r="H28" s="182" t="s">
        <v>248</v>
      </c>
      <c r="I28" s="28" t="str">
        <f t="shared" si="2"/>
        <v>C4C1</v>
      </c>
      <c r="J28" s="78">
        <v>7</v>
      </c>
      <c r="K28" s="212" t="str">
        <f>VLOOKUP(H28,'チーム表'!C:D,2,FALSE)</f>
        <v>奥能登クラブジュニア</v>
      </c>
      <c r="L28" s="26"/>
      <c r="M28" s="182" t="s">
        <v>240</v>
      </c>
      <c r="N28" s="14" t="str">
        <f t="shared" si="3"/>
        <v>C2C3</v>
      </c>
      <c r="O28" s="76">
        <v>7</v>
      </c>
      <c r="P28" s="212" t="str">
        <f>VLOOKUP(M28,'チーム表'!C:D,2,FALSE)</f>
        <v>田上闘球FUTURES</v>
      </c>
      <c r="Q28" s="147" t="s">
        <v>8</v>
      </c>
      <c r="R28" s="182" t="s">
        <v>249</v>
      </c>
      <c r="S28" s="28" t="str">
        <f t="shared" si="4"/>
        <v>C3C2</v>
      </c>
      <c r="T28" s="78">
        <v>7</v>
      </c>
      <c r="U28" s="216" t="str">
        <f>VLOOKUP(R28,'チーム表'!C:D,2,FALSE)</f>
        <v>松任の大魔陣Jr.</v>
      </c>
      <c r="V28" s="16"/>
      <c r="X28" s="13"/>
      <c r="Z28" s="168"/>
      <c r="AE28" s="168"/>
      <c r="AG28" s="177" t="str">
        <f t="shared" si="6"/>
        <v>D1D3</v>
      </c>
      <c r="AH28" s="177">
        <f t="shared" si="7"/>
        <v>6</v>
      </c>
    </row>
    <row r="29" spans="1:34" ht="24.75" customHeight="1" thickBot="1">
      <c r="A29" s="295">
        <v>23</v>
      </c>
      <c r="B29" s="183">
        <v>0.576388888888889</v>
      </c>
      <c r="C29" s="299" t="s">
        <v>17</v>
      </c>
      <c r="D29" s="43" t="str">
        <f t="shared" si="1"/>
        <v>D1D3</v>
      </c>
      <c r="E29" s="69">
        <v>6</v>
      </c>
      <c r="F29" s="215" t="str">
        <f>VLOOKUP(C29,'チーム表'!C:D,2,FALSE)</f>
        <v>鵜川フェニックスジュニア</v>
      </c>
      <c r="G29" s="148" t="s">
        <v>8</v>
      </c>
      <c r="H29" s="303" t="s">
        <v>241</v>
      </c>
      <c r="I29" s="30" t="str">
        <f t="shared" si="2"/>
        <v>D3D1</v>
      </c>
      <c r="J29" s="80">
        <v>4</v>
      </c>
      <c r="K29" s="215" t="str">
        <f>VLOOKUP(H29,'チーム表'!C:D,2,FALSE)</f>
        <v>向本折クラブNew</v>
      </c>
      <c r="L29" s="44"/>
      <c r="M29" s="303"/>
      <c r="N29" s="43">
        <f t="shared" si="3"/>
      </c>
      <c r="O29" s="137"/>
      <c r="P29" s="215" t="e">
        <f>VLOOKUP(M29,'チーム表'!C:D,2,FALSE)</f>
        <v>#N/A</v>
      </c>
      <c r="Q29" s="148" t="s">
        <v>8</v>
      </c>
      <c r="R29" s="303"/>
      <c r="S29" s="30">
        <f t="shared" si="4"/>
      </c>
      <c r="T29" s="80"/>
      <c r="U29" s="211" t="e">
        <f>VLOOKUP(R29,'チーム表'!C:D,2,FALSE)</f>
        <v>#N/A</v>
      </c>
      <c r="V29" s="16"/>
      <c r="X29" s="13"/>
      <c r="Z29" s="168"/>
      <c r="AE29" s="168"/>
      <c r="AG29" s="177" t="e">
        <f>#REF!</f>
        <v>#REF!</v>
      </c>
      <c r="AH29" s="177" t="e">
        <f>IF(#REF!="","",#REF!)</f>
        <v>#REF!</v>
      </c>
    </row>
    <row r="30" spans="1:34" ht="24.75" customHeight="1">
      <c r="A30" s="296">
        <v>24</v>
      </c>
      <c r="B30" s="298">
        <v>0.5972222222222222</v>
      </c>
      <c r="C30" s="300">
        <v>1</v>
      </c>
      <c r="D30" s="58"/>
      <c r="E30" s="70"/>
      <c r="F30" s="403" t="s">
        <v>216</v>
      </c>
      <c r="G30" s="404"/>
      <c r="H30" s="404"/>
      <c r="I30" s="404"/>
      <c r="J30" s="404"/>
      <c r="K30" s="405"/>
      <c r="L30" s="31"/>
      <c r="M30" s="45"/>
      <c r="N30" s="58"/>
      <c r="O30" s="70"/>
      <c r="P30" s="403" t="s">
        <v>216</v>
      </c>
      <c r="Q30" s="404"/>
      <c r="R30" s="404"/>
      <c r="S30" s="404"/>
      <c r="T30" s="404"/>
      <c r="U30" s="415"/>
      <c r="V30" s="10"/>
      <c r="W30" s="171"/>
      <c r="X30" s="171"/>
      <c r="Y30" s="172"/>
      <c r="Z30" s="173"/>
      <c r="AA30" s="173"/>
      <c r="AB30" s="173"/>
      <c r="AC30" s="173"/>
      <c r="AD30" s="170"/>
      <c r="AE30" s="173"/>
      <c r="AG30" s="177" t="e">
        <f>#REF!</f>
        <v>#REF!</v>
      </c>
      <c r="AH30" s="177" t="e">
        <f>IF(#REF!="","",#REF!)</f>
        <v>#REF!</v>
      </c>
    </row>
    <row r="31" spans="1:34" ht="24.75" customHeight="1">
      <c r="A31" s="295">
        <v>25</v>
      </c>
      <c r="B31" s="183">
        <v>0.6041666666666666</v>
      </c>
      <c r="C31" s="301">
        <v>2</v>
      </c>
      <c r="D31" s="58"/>
      <c r="E31" s="70"/>
      <c r="F31" s="403"/>
      <c r="G31" s="404"/>
      <c r="H31" s="404"/>
      <c r="I31" s="404"/>
      <c r="J31" s="404"/>
      <c r="K31" s="405"/>
      <c r="L31" s="12"/>
      <c r="M31" s="46"/>
      <c r="N31" s="58"/>
      <c r="O31" s="70"/>
      <c r="P31" s="403" t="s">
        <v>217</v>
      </c>
      <c r="Q31" s="404"/>
      <c r="R31" s="404"/>
      <c r="S31" s="404"/>
      <c r="T31" s="404"/>
      <c r="U31" s="415"/>
      <c r="W31" s="171"/>
      <c r="X31" s="171"/>
      <c r="Y31" s="172"/>
      <c r="Z31" s="173"/>
      <c r="AA31" s="173"/>
      <c r="AB31" s="173"/>
      <c r="AC31" s="173"/>
      <c r="AD31" s="170"/>
      <c r="AE31" s="173"/>
      <c r="AG31" s="177" t="e">
        <f>#REF!</f>
        <v>#REF!</v>
      </c>
      <c r="AH31" s="177" t="e">
        <f>IF(#REF!="","",#REF!)</f>
        <v>#REF!</v>
      </c>
    </row>
    <row r="32" spans="1:34" ht="24.75" customHeight="1">
      <c r="A32" s="295">
        <v>26</v>
      </c>
      <c r="B32" s="183">
        <v>0.611111111111111</v>
      </c>
      <c r="C32" s="301">
        <v>3</v>
      </c>
      <c r="D32" s="58"/>
      <c r="E32" s="70"/>
      <c r="F32" s="403" t="s">
        <v>218</v>
      </c>
      <c r="G32" s="404"/>
      <c r="H32" s="404"/>
      <c r="I32" s="404"/>
      <c r="J32" s="404"/>
      <c r="K32" s="405"/>
      <c r="L32" s="12"/>
      <c r="M32" s="46"/>
      <c r="N32" s="58"/>
      <c r="O32" s="70"/>
      <c r="P32" s="406" t="s">
        <v>218</v>
      </c>
      <c r="Q32" s="407"/>
      <c r="R32" s="407"/>
      <c r="S32" s="407"/>
      <c r="T32" s="407"/>
      <c r="U32" s="408"/>
      <c r="W32" s="171"/>
      <c r="X32" s="171"/>
      <c r="Y32" s="172"/>
      <c r="Z32" s="173"/>
      <c r="AA32" s="173"/>
      <c r="AB32" s="173"/>
      <c r="AC32" s="173"/>
      <c r="AD32" s="170"/>
      <c r="AE32" s="173"/>
      <c r="AG32" s="177" t="e">
        <f>#REF!</f>
        <v>#REF!</v>
      </c>
      <c r="AH32" s="177" t="e">
        <f>IF(#REF!="","",#REF!)</f>
        <v>#REF!</v>
      </c>
    </row>
    <row r="33" spans="1:34" ht="24.75" customHeight="1">
      <c r="A33" s="295">
        <v>27</v>
      </c>
      <c r="B33" s="183">
        <v>0.618055555555555</v>
      </c>
      <c r="C33" s="301">
        <v>4</v>
      </c>
      <c r="D33" s="58"/>
      <c r="E33" s="70"/>
      <c r="F33" s="403" t="s">
        <v>220</v>
      </c>
      <c r="G33" s="404"/>
      <c r="H33" s="404"/>
      <c r="I33" s="404"/>
      <c r="J33" s="404"/>
      <c r="K33" s="405"/>
      <c r="L33" s="32"/>
      <c r="M33" s="46"/>
      <c r="N33" s="58"/>
      <c r="O33" s="70"/>
      <c r="P33" s="403" t="s">
        <v>219</v>
      </c>
      <c r="Q33" s="404"/>
      <c r="R33" s="404"/>
      <c r="S33" s="404"/>
      <c r="T33" s="404"/>
      <c r="U33" s="415"/>
      <c r="V33" s="174"/>
      <c r="W33" s="171"/>
      <c r="X33" s="171"/>
      <c r="Y33" s="172"/>
      <c r="Z33" s="173"/>
      <c r="AA33" s="173"/>
      <c r="AB33" s="173"/>
      <c r="AC33" s="173"/>
      <c r="AD33" s="170"/>
      <c r="AE33" s="173"/>
      <c r="AG33" s="177" t="e">
        <f>#REF!</f>
        <v>#REF!</v>
      </c>
      <c r="AH33" s="177" t="e">
        <f>IF(#REF!="","",#REF!)</f>
        <v>#REF!</v>
      </c>
    </row>
    <row r="34" spans="1:34" ht="24.75" customHeight="1">
      <c r="A34" s="295">
        <v>28</v>
      </c>
      <c r="B34" s="183">
        <v>0.625</v>
      </c>
      <c r="C34" s="301">
        <v>5</v>
      </c>
      <c r="D34" s="58"/>
      <c r="E34" s="70"/>
      <c r="F34" s="403" t="s">
        <v>221</v>
      </c>
      <c r="G34" s="404"/>
      <c r="H34" s="404"/>
      <c r="I34" s="404"/>
      <c r="J34" s="404"/>
      <c r="K34" s="405"/>
      <c r="L34" s="32"/>
      <c r="M34" s="46"/>
      <c r="N34" s="58"/>
      <c r="O34" s="70"/>
      <c r="P34" s="403" t="s">
        <v>225</v>
      </c>
      <c r="Q34" s="404"/>
      <c r="R34" s="404"/>
      <c r="S34" s="404"/>
      <c r="T34" s="404"/>
      <c r="U34" s="415"/>
      <c r="V34" s="174"/>
      <c r="W34" s="171"/>
      <c r="X34" s="171"/>
      <c r="Y34" s="172"/>
      <c r="Z34" s="173"/>
      <c r="AA34" s="173"/>
      <c r="AB34" s="173"/>
      <c r="AC34" s="173"/>
      <c r="AD34" s="170"/>
      <c r="AE34" s="173"/>
      <c r="AG34" s="177" t="e">
        <f>#REF!</f>
        <v>#REF!</v>
      </c>
      <c r="AH34" s="177" t="e">
        <f>IF(#REF!="","",#REF!)</f>
        <v>#REF!</v>
      </c>
    </row>
    <row r="35" spans="1:34" ht="24.75" customHeight="1">
      <c r="A35" s="295">
        <v>29</v>
      </c>
      <c r="B35" s="183">
        <v>0.631944444444444</v>
      </c>
      <c r="C35" s="301">
        <v>6</v>
      </c>
      <c r="D35" s="59"/>
      <c r="E35" s="71"/>
      <c r="F35" s="403" t="s">
        <v>222</v>
      </c>
      <c r="G35" s="404"/>
      <c r="H35" s="404"/>
      <c r="I35" s="404"/>
      <c r="J35" s="404"/>
      <c r="K35" s="405"/>
      <c r="L35" s="32"/>
      <c r="M35" s="46"/>
      <c r="N35" s="59"/>
      <c r="O35" s="71"/>
      <c r="P35" s="403" t="s">
        <v>226</v>
      </c>
      <c r="Q35" s="404"/>
      <c r="R35" s="404"/>
      <c r="S35" s="404"/>
      <c r="T35" s="404"/>
      <c r="U35" s="415"/>
      <c r="V35" s="174"/>
      <c r="W35" s="171"/>
      <c r="X35" s="171"/>
      <c r="Y35" s="172"/>
      <c r="Z35" s="173"/>
      <c r="AA35" s="173"/>
      <c r="AB35" s="173"/>
      <c r="AC35" s="173"/>
      <c r="AD35" s="170"/>
      <c r="AE35" s="173"/>
      <c r="AG35" s="177" t="e">
        <f>#REF!</f>
        <v>#REF!</v>
      </c>
      <c r="AH35" s="177" t="e">
        <f>IF(#REF!="","",#REF!)</f>
        <v>#REF!</v>
      </c>
    </row>
    <row r="36" spans="1:34" ht="24.75" customHeight="1">
      <c r="A36" s="295">
        <v>30</v>
      </c>
      <c r="B36" s="183">
        <v>0.638888888888889</v>
      </c>
      <c r="C36" s="301">
        <v>7</v>
      </c>
      <c r="D36" s="59"/>
      <c r="E36" s="71"/>
      <c r="F36" s="403" t="s">
        <v>223</v>
      </c>
      <c r="G36" s="404"/>
      <c r="H36" s="404"/>
      <c r="I36" s="404"/>
      <c r="J36" s="404"/>
      <c r="K36" s="405"/>
      <c r="L36" s="12"/>
      <c r="M36" s="46"/>
      <c r="N36" s="59"/>
      <c r="O36" s="71"/>
      <c r="P36" s="403" t="s">
        <v>227</v>
      </c>
      <c r="Q36" s="404"/>
      <c r="R36" s="404"/>
      <c r="S36" s="404"/>
      <c r="T36" s="404"/>
      <c r="U36" s="415"/>
      <c r="W36" s="171"/>
      <c r="X36" s="171"/>
      <c r="Y36" s="172"/>
      <c r="Z36" s="173"/>
      <c r="AA36" s="173"/>
      <c r="AB36" s="173"/>
      <c r="AC36" s="173"/>
      <c r="AD36" s="170"/>
      <c r="AE36" s="173"/>
      <c r="AG36" s="177" t="e">
        <f>#REF!</f>
        <v>#REF!</v>
      </c>
      <c r="AH36" s="177" t="e">
        <f>IF(#REF!="","",#REF!)</f>
        <v>#REF!</v>
      </c>
    </row>
    <row r="37" spans="1:34" ht="24.75" customHeight="1">
      <c r="A37" s="295">
        <v>31</v>
      </c>
      <c r="B37" s="183">
        <v>0.645833333333333</v>
      </c>
      <c r="C37" s="301">
        <v>8</v>
      </c>
      <c r="D37" s="140"/>
      <c r="E37" s="141"/>
      <c r="F37" s="403" t="s">
        <v>224</v>
      </c>
      <c r="G37" s="404"/>
      <c r="H37" s="404"/>
      <c r="I37" s="404"/>
      <c r="J37" s="404"/>
      <c r="K37" s="405"/>
      <c r="L37" s="142"/>
      <c r="M37" s="46"/>
      <c r="N37" s="140"/>
      <c r="O37" s="141"/>
      <c r="P37" s="403" t="s">
        <v>228</v>
      </c>
      <c r="Q37" s="404"/>
      <c r="R37" s="404"/>
      <c r="S37" s="404"/>
      <c r="T37" s="404"/>
      <c r="U37" s="415"/>
      <c r="W37" s="171"/>
      <c r="X37" s="171"/>
      <c r="Y37" s="172"/>
      <c r="Z37" s="173"/>
      <c r="AA37" s="173"/>
      <c r="AB37" s="173"/>
      <c r="AC37" s="173"/>
      <c r="AD37" s="170"/>
      <c r="AE37" s="173"/>
      <c r="AG37" s="177" t="e">
        <f>#REF!</f>
        <v>#REF!</v>
      </c>
      <c r="AH37" s="177" t="e">
        <f>IF(#REF!="","",#REF!)</f>
        <v>#REF!</v>
      </c>
    </row>
    <row r="38" spans="1:34" ht="24.75" customHeight="1">
      <c r="A38" s="295">
        <v>32</v>
      </c>
      <c r="B38" s="183">
        <v>0.652777777777778</v>
      </c>
      <c r="C38" s="301">
        <v>9</v>
      </c>
      <c r="D38" s="140"/>
      <c r="E38" s="141"/>
      <c r="F38" s="403" t="s">
        <v>229</v>
      </c>
      <c r="G38" s="404"/>
      <c r="H38" s="404"/>
      <c r="I38" s="404"/>
      <c r="J38" s="404"/>
      <c r="K38" s="405"/>
      <c r="L38" s="142"/>
      <c r="M38" s="46"/>
      <c r="N38" s="140"/>
      <c r="O38" s="141"/>
      <c r="P38" s="406" t="s">
        <v>229</v>
      </c>
      <c r="Q38" s="407"/>
      <c r="R38" s="407"/>
      <c r="S38" s="407"/>
      <c r="T38" s="407"/>
      <c r="U38" s="408"/>
      <c r="W38" s="171"/>
      <c r="X38" s="171"/>
      <c r="Y38" s="172"/>
      <c r="Z38" s="173"/>
      <c r="AA38" s="173"/>
      <c r="AB38" s="173"/>
      <c r="AC38" s="173"/>
      <c r="AD38" s="170"/>
      <c r="AE38" s="173"/>
      <c r="AG38" s="177" t="e">
        <f>#REF!</f>
        <v>#REF!</v>
      </c>
      <c r="AH38" s="177" t="e">
        <f>IF(#REF!="","",#REF!)</f>
        <v>#REF!</v>
      </c>
    </row>
    <row r="39" spans="1:34" ht="24.75" customHeight="1" thickBot="1">
      <c r="A39" s="297">
        <v>33</v>
      </c>
      <c r="B39" s="299">
        <v>0.659722222222222</v>
      </c>
      <c r="C39" s="302">
        <v>10</v>
      </c>
      <c r="D39" s="60"/>
      <c r="E39" s="72"/>
      <c r="F39" s="416" t="s">
        <v>231</v>
      </c>
      <c r="G39" s="417"/>
      <c r="H39" s="417"/>
      <c r="I39" s="417"/>
      <c r="J39" s="417"/>
      <c r="K39" s="418"/>
      <c r="L39" s="18"/>
      <c r="M39" s="47"/>
      <c r="N39" s="60"/>
      <c r="O39" s="72"/>
      <c r="P39" s="416" t="s">
        <v>230</v>
      </c>
      <c r="Q39" s="417"/>
      <c r="R39" s="417"/>
      <c r="S39" s="417"/>
      <c r="T39" s="417"/>
      <c r="U39" s="419"/>
      <c r="W39" s="171"/>
      <c r="X39" s="171"/>
      <c r="Y39" s="172"/>
      <c r="Z39" s="420"/>
      <c r="AA39" s="420"/>
      <c r="AB39" s="420"/>
      <c r="AC39" s="420"/>
      <c r="AD39" s="421"/>
      <c r="AE39" s="420"/>
      <c r="AG39" s="177" t="e">
        <f>#REF!</f>
        <v>#REF!</v>
      </c>
      <c r="AH39" s="177" t="e">
        <f>IF(#REF!="","",#REF!)</f>
        <v>#REF!</v>
      </c>
    </row>
    <row r="40" spans="2:34" ht="24.75" customHeight="1">
      <c r="B40" s="8"/>
      <c r="AG40" s="177" t="e">
        <f>#REF!</f>
        <v>#REF!</v>
      </c>
      <c r="AH40" s="177" t="e">
        <f>IF(#REF!="","",#REF!)</f>
        <v>#REF!</v>
      </c>
    </row>
    <row r="41" spans="2:34" ht="24.75" customHeight="1">
      <c r="B41" s="8"/>
      <c r="AG41" s="177" t="e">
        <f>#REF!</f>
        <v>#REF!</v>
      </c>
      <c r="AH41" s="177" t="e">
        <f>IF(#REF!="","",#REF!)</f>
        <v>#REF!</v>
      </c>
    </row>
    <row r="42" spans="2:34" ht="24.75" customHeight="1">
      <c r="B42" s="8"/>
      <c r="AG42" s="177" t="e">
        <f>#REF!</f>
        <v>#REF!</v>
      </c>
      <c r="AH42" s="177" t="e">
        <f>IF(#REF!="","",#REF!)</f>
        <v>#REF!</v>
      </c>
    </row>
    <row r="43" spans="2:34" ht="24.75" customHeight="1">
      <c r="B43" s="8"/>
      <c r="AG43" s="177" t="e">
        <f>#REF!</f>
        <v>#REF!</v>
      </c>
      <c r="AH43" s="177" t="e">
        <f>IF(#REF!="","",#REF!)</f>
        <v>#REF!</v>
      </c>
    </row>
    <row r="44" spans="2:34" ht="24.75" customHeight="1">
      <c r="B44" s="8"/>
      <c r="AG44" s="177" t="e">
        <f>#REF!</f>
        <v>#REF!</v>
      </c>
      <c r="AH44" s="177" t="e">
        <f>IF(#REF!="","",#REF!)</f>
        <v>#REF!</v>
      </c>
    </row>
    <row r="45" spans="2:34" ht="24.75" customHeight="1">
      <c r="B45" s="8"/>
      <c r="AG45" s="177" t="e">
        <f>#REF!</f>
        <v>#REF!</v>
      </c>
      <c r="AH45" s="177" t="e">
        <f>IF(#REF!="","",#REF!)</f>
        <v>#REF!</v>
      </c>
    </row>
    <row r="46" spans="2:34" ht="24.75" customHeight="1">
      <c r="B46" s="8"/>
      <c r="AG46" s="179" t="str">
        <f aca="true" t="shared" si="8" ref="AG46:AG60">I6</f>
        <v>A2A1</v>
      </c>
      <c r="AH46" s="178">
        <f>IF(J6="","",J6)</f>
        <v>9</v>
      </c>
    </row>
    <row r="47" spans="2:34" ht="24.75" customHeight="1">
      <c r="B47" s="8"/>
      <c r="AG47" s="179" t="str">
        <f t="shared" si="8"/>
        <v>B4B3</v>
      </c>
      <c r="AH47" s="178">
        <f aca="true" t="shared" si="9" ref="AH47:AH60">IF(J7="","",J7)</f>
        <v>8</v>
      </c>
    </row>
    <row r="48" spans="2:34" ht="24.75" customHeight="1">
      <c r="B48" s="8"/>
      <c r="AG48" s="179" t="str">
        <f t="shared" si="8"/>
        <v>B6B5</v>
      </c>
      <c r="AH48" s="178">
        <f t="shared" si="9"/>
        <v>10</v>
      </c>
    </row>
    <row r="49" spans="2:34" ht="24.75" customHeight="1">
      <c r="B49" s="8"/>
      <c r="AG49" s="179" t="str">
        <f t="shared" si="8"/>
        <v>B7B1</v>
      </c>
      <c r="AH49" s="178">
        <f t="shared" si="9"/>
        <v>6</v>
      </c>
    </row>
    <row r="50" spans="2:34" ht="24.75" customHeight="1">
      <c r="B50" s="8"/>
      <c r="AG50" s="179" t="str">
        <f t="shared" si="8"/>
        <v>A3A1</v>
      </c>
      <c r="AH50" s="178">
        <f t="shared" si="9"/>
        <v>2</v>
      </c>
    </row>
    <row r="51" spans="2:34" ht="24.75" customHeight="1">
      <c r="B51" s="8"/>
      <c r="AG51" s="179" t="str">
        <f t="shared" si="8"/>
        <v>A4A2</v>
      </c>
      <c r="AH51" s="178">
        <f t="shared" si="9"/>
        <v>6</v>
      </c>
    </row>
    <row r="52" spans="2:34" ht="24.75" customHeight="1">
      <c r="B52" s="8"/>
      <c r="AG52" s="179" t="str">
        <f t="shared" si="8"/>
        <v>A5A1</v>
      </c>
      <c r="AH52" s="178">
        <f t="shared" si="9"/>
        <v>4</v>
      </c>
    </row>
    <row r="53" spans="2:34" ht="24.75" customHeight="1">
      <c r="B53" s="8"/>
      <c r="AG53" s="179" t="str">
        <f t="shared" si="8"/>
        <v>B4B2</v>
      </c>
      <c r="AH53" s="178">
        <f t="shared" si="9"/>
        <v>4</v>
      </c>
    </row>
    <row r="54" spans="2:34" ht="24.75" customHeight="1">
      <c r="B54" s="8"/>
      <c r="AG54" s="179" t="str">
        <f t="shared" si="8"/>
        <v>B5B3</v>
      </c>
      <c r="AH54" s="178">
        <f t="shared" si="9"/>
        <v>3</v>
      </c>
    </row>
    <row r="55" spans="2:34" ht="24.75" customHeight="1">
      <c r="B55" s="8"/>
      <c r="AG55" s="179" t="str">
        <f t="shared" si="8"/>
        <v>B6B4</v>
      </c>
      <c r="AH55" s="178">
        <f t="shared" si="9"/>
        <v>11</v>
      </c>
    </row>
    <row r="56" spans="2:34" ht="24.75" customHeight="1">
      <c r="B56" s="8"/>
      <c r="AG56" s="179" t="str">
        <f t="shared" si="8"/>
        <v>B4B1</v>
      </c>
      <c r="AH56" s="178">
        <f t="shared" si="9"/>
        <v>9</v>
      </c>
    </row>
    <row r="57" spans="2:34" ht="24.75" customHeight="1">
      <c r="B57" s="8"/>
      <c r="AG57" s="179" t="str">
        <f t="shared" si="8"/>
        <v>A3A2</v>
      </c>
      <c r="AH57" s="178">
        <f t="shared" si="9"/>
        <v>4</v>
      </c>
    </row>
    <row r="58" spans="2:34" ht="24.75" customHeight="1">
      <c r="B58" s="8"/>
      <c r="AG58" s="179" t="str">
        <f t="shared" si="8"/>
        <v>A4A1</v>
      </c>
      <c r="AH58" s="178">
        <f t="shared" si="9"/>
        <v>3</v>
      </c>
    </row>
    <row r="59" spans="2:34" ht="24.75" customHeight="1">
      <c r="B59" s="8"/>
      <c r="AG59" s="179" t="str">
        <f t="shared" si="8"/>
        <v>A5A2</v>
      </c>
      <c r="AH59" s="178">
        <f t="shared" si="9"/>
        <v>6</v>
      </c>
    </row>
    <row r="60" spans="2:34" ht="24.75" customHeight="1">
      <c r="B60" s="8"/>
      <c r="AG60" s="179" t="str">
        <f t="shared" si="8"/>
        <v>A6A3</v>
      </c>
      <c r="AH60" s="178">
        <f t="shared" si="9"/>
        <v>0</v>
      </c>
    </row>
    <row r="61" spans="2:34" ht="24.75" customHeight="1">
      <c r="B61" s="8"/>
      <c r="AG61" s="179" t="str">
        <f aca="true" t="shared" si="10" ref="AG61:AG68">I22</f>
        <v>B6B2</v>
      </c>
      <c r="AH61" s="178">
        <f aca="true" t="shared" si="11" ref="AH61:AH68">IF(J22="","",J22)</f>
        <v>7</v>
      </c>
    </row>
    <row r="62" spans="2:34" ht="24.75" customHeight="1">
      <c r="B62" s="8"/>
      <c r="AG62" s="179" t="str">
        <f t="shared" si="10"/>
        <v>A6A1</v>
      </c>
      <c r="AH62" s="178">
        <f t="shared" si="11"/>
        <v>0</v>
      </c>
    </row>
    <row r="63" spans="2:34" ht="24.75" customHeight="1">
      <c r="B63" s="8"/>
      <c r="AG63" s="179" t="str">
        <f t="shared" si="10"/>
        <v>B6B1</v>
      </c>
      <c r="AH63" s="178">
        <f t="shared" si="11"/>
        <v>11</v>
      </c>
    </row>
    <row r="64" spans="2:34" ht="24.75" customHeight="1">
      <c r="B64" s="8"/>
      <c r="AG64" s="179" t="str">
        <f t="shared" si="10"/>
        <v>C2C1</v>
      </c>
      <c r="AH64" s="178">
        <f t="shared" si="11"/>
        <v>5</v>
      </c>
    </row>
    <row r="65" spans="2:34" ht="24.75" customHeight="1">
      <c r="B65" s="8"/>
      <c r="AG65" s="179" t="str">
        <f t="shared" si="10"/>
        <v>D2D1</v>
      </c>
      <c r="AH65" s="178">
        <f t="shared" si="11"/>
        <v>0</v>
      </c>
    </row>
    <row r="66" spans="2:34" ht="24.75" customHeight="1">
      <c r="B66" s="8"/>
      <c r="AG66" s="179" t="str">
        <f t="shared" si="10"/>
        <v>C4C2</v>
      </c>
      <c r="AH66" s="178">
        <f t="shared" si="11"/>
        <v>6</v>
      </c>
    </row>
    <row r="67" spans="2:34" ht="24.75" customHeight="1">
      <c r="B67" s="8"/>
      <c r="AG67" s="179" t="str">
        <f t="shared" si="10"/>
        <v>C4C1</v>
      </c>
      <c r="AH67" s="178">
        <f t="shared" si="11"/>
        <v>7</v>
      </c>
    </row>
    <row r="68" spans="2:34" ht="24.75" customHeight="1">
      <c r="B68" s="8"/>
      <c r="AG68" s="179" t="str">
        <f t="shared" si="10"/>
        <v>D3D1</v>
      </c>
      <c r="AH68" s="178">
        <f t="shared" si="11"/>
        <v>4</v>
      </c>
    </row>
    <row r="69" spans="2:34" ht="24.75" customHeight="1">
      <c r="B69" s="8"/>
      <c r="AG69" s="179" t="e">
        <f>#REF!</f>
        <v>#REF!</v>
      </c>
      <c r="AH69" s="178" t="e">
        <f>IF(#REF!="","",#REF!)</f>
        <v>#REF!</v>
      </c>
    </row>
    <row r="70" spans="2:34" ht="24.75" customHeight="1">
      <c r="B70" s="8"/>
      <c r="AG70" s="179" t="e">
        <f>#REF!</f>
        <v>#REF!</v>
      </c>
      <c r="AH70" s="178" t="e">
        <f>IF(#REF!="","",#REF!)</f>
        <v>#REF!</v>
      </c>
    </row>
    <row r="71" spans="2:34" ht="13.5">
      <c r="B71" s="8"/>
      <c r="AG71" s="179" t="e">
        <f>#REF!</f>
        <v>#REF!</v>
      </c>
      <c r="AH71" s="178" t="e">
        <f>IF(#REF!="","",#REF!)</f>
        <v>#REF!</v>
      </c>
    </row>
    <row r="72" spans="2:34" ht="13.5">
      <c r="B72" s="8"/>
      <c r="AG72" s="179" t="e">
        <f>#REF!</f>
        <v>#REF!</v>
      </c>
      <c r="AH72" s="178" t="e">
        <f>IF(#REF!="","",#REF!)</f>
        <v>#REF!</v>
      </c>
    </row>
    <row r="73" spans="2:34" ht="13.5">
      <c r="B73" s="8"/>
      <c r="AG73" s="179" t="e">
        <f>#REF!</f>
        <v>#REF!</v>
      </c>
      <c r="AH73" s="178" t="e">
        <f>IF(#REF!="","",#REF!)</f>
        <v>#REF!</v>
      </c>
    </row>
    <row r="74" spans="2:34" ht="13.5">
      <c r="B74" s="8"/>
      <c r="AG74" s="179" t="e">
        <f>#REF!</f>
        <v>#REF!</v>
      </c>
      <c r="AH74" s="178" t="e">
        <f>IF(#REF!="","",#REF!)</f>
        <v>#REF!</v>
      </c>
    </row>
    <row r="75" spans="2:34" ht="13.5">
      <c r="B75" s="8"/>
      <c r="AG75" s="179" t="e">
        <f>#REF!</f>
        <v>#REF!</v>
      </c>
      <c r="AH75" s="178" t="e">
        <f>IF(#REF!="","",#REF!)</f>
        <v>#REF!</v>
      </c>
    </row>
    <row r="76" spans="2:34" ht="13.5">
      <c r="B76" s="8"/>
      <c r="AG76" s="179" t="e">
        <f>#REF!</f>
        <v>#REF!</v>
      </c>
      <c r="AH76" s="178" t="e">
        <f>IF(#REF!="","",#REF!)</f>
        <v>#REF!</v>
      </c>
    </row>
    <row r="77" spans="2:34" ht="13.5">
      <c r="B77" s="8"/>
      <c r="AG77" s="179" t="e">
        <f>#REF!</f>
        <v>#REF!</v>
      </c>
      <c r="AH77" s="178" t="e">
        <f>IF(#REF!="","",#REF!)</f>
        <v>#REF!</v>
      </c>
    </row>
    <row r="78" spans="2:34" ht="13.5">
      <c r="B78" s="8"/>
      <c r="AG78" s="179" t="e">
        <f>#REF!</f>
        <v>#REF!</v>
      </c>
      <c r="AH78" s="178" t="e">
        <f>IF(#REF!="","",#REF!)</f>
        <v>#REF!</v>
      </c>
    </row>
    <row r="79" spans="2:34" ht="13.5">
      <c r="B79" s="8"/>
      <c r="AG79" s="179" t="e">
        <f>#REF!</f>
        <v>#REF!</v>
      </c>
      <c r="AH79" s="178" t="e">
        <f>IF(#REF!="","",#REF!)</f>
        <v>#REF!</v>
      </c>
    </row>
    <row r="80" spans="2:34" ht="13.5">
      <c r="B80" s="8"/>
      <c r="AG80" s="179" t="e">
        <f>#REF!</f>
        <v>#REF!</v>
      </c>
      <c r="AH80" s="178" t="e">
        <f>IF(#REF!="","",#REF!)</f>
        <v>#REF!</v>
      </c>
    </row>
    <row r="81" spans="2:34" ht="13.5">
      <c r="B81" s="8"/>
      <c r="AG81" s="179" t="e">
        <f>#REF!</f>
        <v>#REF!</v>
      </c>
      <c r="AH81" s="178" t="e">
        <f>IF(#REF!="","",#REF!)</f>
        <v>#REF!</v>
      </c>
    </row>
    <row r="82" spans="2:34" ht="13.5">
      <c r="B82" s="8"/>
      <c r="AG82" s="179" t="e">
        <f>#REF!</f>
        <v>#REF!</v>
      </c>
      <c r="AH82" s="178" t="e">
        <f>IF(#REF!="","",#REF!)</f>
        <v>#REF!</v>
      </c>
    </row>
    <row r="83" spans="2:34" ht="13.5">
      <c r="B83" s="8"/>
      <c r="AG83" s="177" t="e">
        <f>#REF!</f>
        <v>#REF!</v>
      </c>
      <c r="AH83" s="178" t="e">
        <f>IF(#REF!="","",#REF!)</f>
        <v>#REF!</v>
      </c>
    </row>
    <row r="84" spans="2:34" ht="13.5">
      <c r="B84" s="8"/>
      <c r="AG84" s="177" t="e">
        <f>#REF!</f>
        <v>#REF!</v>
      </c>
      <c r="AH84" s="178" t="e">
        <f>IF(#REF!="","",#REF!)</f>
        <v>#REF!</v>
      </c>
    </row>
    <row r="85" spans="2:34" ht="13.5">
      <c r="B85" s="8"/>
      <c r="AG85" s="177" t="e">
        <f>#REF!</f>
        <v>#REF!</v>
      </c>
      <c r="AH85" s="178" t="e">
        <f>IF(#REF!="","",#REF!)</f>
        <v>#REF!</v>
      </c>
    </row>
    <row r="86" spans="2:34" ht="13.5">
      <c r="B86" s="8"/>
      <c r="AG86" s="177" t="str">
        <f aca="true" t="shared" si="12" ref="AG86:AG100">N6</f>
        <v>B1B2</v>
      </c>
      <c r="AH86" s="177">
        <f>IF(O6="","",O6)</f>
        <v>7</v>
      </c>
    </row>
    <row r="87" spans="2:34" ht="13.5">
      <c r="B87" s="8"/>
      <c r="AG87" s="177" t="str">
        <f t="shared" si="12"/>
        <v>A3A4</v>
      </c>
      <c r="AH87" s="177">
        <f aca="true" t="shared" si="13" ref="AH87:AH100">IF(O7="","",O7)</f>
        <v>5</v>
      </c>
    </row>
    <row r="88" spans="2:34" ht="13.5">
      <c r="B88" s="8"/>
      <c r="AG88" s="177" t="str">
        <f t="shared" si="12"/>
        <v>A5A6</v>
      </c>
      <c r="AH88" s="177">
        <f t="shared" si="13"/>
        <v>10</v>
      </c>
    </row>
    <row r="89" spans="2:34" ht="13.5">
      <c r="B89" s="8"/>
      <c r="AG89" s="177" t="str">
        <f t="shared" si="12"/>
        <v>B2B3</v>
      </c>
      <c r="AH89" s="177">
        <f t="shared" si="13"/>
        <v>6</v>
      </c>
    </row>
    <row r="90" spans="2:34" ht="13.5">
      <c r="B90" s="8"/>
      <c r="AG90" s="177" t="str">
        <f t="shared" si="12"/>
        <v>B4B5</v>
      </c>
      <c r="AH90" s="177">
        <f t="shared" si="13"/>
        <v>9</v>
      </c>
    </row>
    <row r="91" spans="2:34" ht="13.5">
      <c r="B91" s="8"/>
      <c r="AG91" s="177" t="str">
        <f t="shared" si="12"/>
        <v>B6B7</v>
      </c>
      <c r="AH91" s="177">
        <f t="shared" si="13"/>
        <v>11</v>
      </c>
    </row>
    <row r="92" spans="2:34" ht="13.5">
      <c r="B92" s="8"/>
      <c r="AG92" s="177" t="str">
        <f t="shared" si="12"/>
        <v>B1B3</v>
      </c>
      <c r="AH92" s="177">
        <f t="shared" si="13"/>
        <v>7</v>
      </c>
    </row>
    <row r="93" spans="2:34" ht="13.5">
      <c r="B93" s="8"/>
      <c r="AG93" s="177" t="str">
        <f t="shared" si="12"/>
        <v>A2A6</v>
      </c>
      <c r="AH93" s="177">
        <f t="shared" si="13"/>
        <v>12</v>
      </c>
    </row>
    <row r="94" spans="2:34" ht="13.5">
      <c r="B94" s="8"/>
      <c r="AG94" s="177" t="str">
        <f t="shared" si="12"/>
        <v>A3A5</v>
      </c>
      <c r="AH94" s="177">
        <f t="shared" si="13"/>
        <v>3</v>
      </c>
    </row>
    <row r="95" spans="2:34" ht="13.5">
      <c r="B95" s="8"/>
      <c r="AG95" s="177" t="str">
        <f t="shared" si="12"/>
        <v>A4A6</v>
      </c>
      <c r="AH95" s="177">
        <f t="shared" si="13"/>
        <v>10</v>
      </c>
    </row>
    <row r="96" spans="2:34" ht="13.5">
      <c r="B96" s="8"/>
      <c r="AG96" s="177" t="str">
        <f t="shared" si="12"/>
        <v>B5B7</v>
      </c>
      <c r="AH96" s="177">
        <f t="shared" si="13"/>
        <v>8</v>
      </c>
    </row>
    <row r="97" spans="2:34" ht="13.5">
      <c r="B97" s="8"/>
      <c r="AG97" s="177" t="str">
        <f t="shared" si="12"/>
        <v>B2B5</v>
      </c>
      <c r="AH97" s="177">
        <f t="shared" si="13"/>
        <v>10</v>
      </c>
    </row>
    <row r="98" spans="2:34" ht="13.5">
      <c r="B98" s="8"/>
      <c r="AG98" s="177" t="str">
        <f t="shared" si="12"/>
        <v>B3B6</v>
      </c>
      <c r="AH98" s="177">
        <f t="shared" si="13"/>
        <v>5</v>
      </c>
    </row>
    <row r="99" spans="2:34" ht="13.5">
      <c r="B99" s="8"/>
      <c r="AG99" s="177" t="str">
        <f t="shared" si="12"/>
        <v>B4B7</v>
      </c>
      <c r="AH99" s="177">
        <f t="shared" si="13"/>
        <v>11</v>
      </c>
    </row>
    <row r="100" spans="2:34" ht="13.5">
      <c r="B100" s="8"/>
      <c r="AG100" s="177" t="str">
        <f t="shared" si="12"/>
        <v>B1B5</v>
      </c>
      <c r="AH100" s="177">
        <f t="shared" si="13"/>
        <v>8</v>
      </c>
    </row>
    <row r="101" spans="2:34" ht="13.5">
      <c r="B101" s="8"/>
      <c r="AG101" s="177" t="str">
        <f aca="true" t="shared" si="14" ref="AG101:AG108">N22</f>
        <v>A4A5</v>
      </c>
      <c r="AH101" s="177">
        <f aca="true" t="shared" si="15" ref="AH101:AH108">IF(O22="","",O22)</f>
        <v>7</v>
      </c>
    </row>
    <row r="102" spans="2:34" ht="13.5">
      <c r="B102" s="8"/>
      <c r="AG102" s="177" t="str">
        <f t="shared" si="14"/>
        <v>B3B7</v>
      </c>
      <c r="AH102" s="177">
        <f t="shared" si="15"/>
        <v>10</v>
      </c>
    </row>
    <row r="103" spans="2:34" ht="13.5">
      <c r="B103" s="8"/>
      <c r="AG103" s="177" t="str">
        <f t="shared" si="14"/>
        <v>B2B7</v>
      </c>
      <c r="AH103" s="177">
        <f t="shared" si="15"/>
        <v>11</v>
      </c>
    </row>
    <row r="104" spans="2:34" ht="13.5">
      <c r="B104" s="8"/>
      <c r="AG104" s="177" t="str">
        <f t="shared" si="14"/>
        <v>C3C4</v>
      </c>
      <c r="AH104" s="177">
        <f t="shared" si="15"/>
        <v>8</v>
      </c>
    </row>
    <row r="105" spans="2:34" ht="13.5">
      <c r="B105" s="8"/>
      <c r="AG105" s="177" t="str">
        <f t="shared" si="14"/>
        <v>C1C3</v>
      </c>
      <c r="AH105" s="177">
        <f t="shared" si="15"/>
        <v>1</v>
      </c>
    </row>
    <row r="106" spans="2:34" ht="13.5">
      <c r="B106" s="8"/>
      <c r="AG106" s="177" t="str">
        <f t="shared" si="14"/>
        <v>D2D3</v>
      </c>
      <c r="AH106" s="177">
        <f t="shared" si="15"/>
        <v>2</v>
      </c>
    </row>
    <row r="107" spans="2:34" ht="13.5">
      <c r="B107" s="8"/>
      <c r="AG107" s="177" t="str">
        <f t="shared" si="14"/>
        <v>C2C3</v>
      </c>
      <c r="AH107" s="177">
        <f t="shared" si="15"/>
        <v>7</v>
      </c>
    </row>
    <row r="108" spans="2:34" ht="13.5">
      <c r="B108" s="8"/>
      <c r="AG108" s="177">
        <f t="shared" si="14"/>
      </c>
      <c r="AH108" s="177">
        <f t="shared" si="15"/>
      </c>
    </row>
    <row r="109" spans="2:34" ht="13.5">
      <c r="B109" s="8"/>
      <c r="AG109" s="177" t="e">
        <f>#REF!</f>
        <v>#REF!</v>
      </c>
      <c r="AH109" s="177" t="e">
        <f>IF(#REF!="","",#REF!)</f>
        <v>#REF!</v>
      </c>
    </row>
    <row r="110" spans="2:34" ht="13.5">
      <c r="B110" s="8"/>
      <c r="AG110" s="177" t="e">
        <f>#REF!</f>
        <v>#REF!</v>
      </c>
      <c r="AH110" s="177" t="e">
        <f>IF(#REF!="","",#REF!)</f>
        <v>#REF!</v>
      </c>
    </row>
    <row r="111" spans="2:34" ht="13.5">
      <c r="B111" s="8"/>
      <c r="AG111" s="177" t="e">
        <f>#REF!</f>
        <v>#REF!</v>
      </c>
      <c r="AH111" s="177" t="e">
        <f>IF(#REF!="","",#REF!)</f>
        <v>#REF!</v>
      </c>
    </row>
    <row r="112" spans="2:34" ht="13.5">
      <c r="B112" s="8"/>
      <c r="AG112" s="177" t="e">
        <f>#REF!</f>
        <v>#REF!</v>
      </c>
      <c r="AH112" s="177" t="e">
        <f>IF(#REF!="","",#REF!)</f>
        <v>#REF!</v>
      </c>
    </row>
    <row r="113" spans="2:34" ht="13.5">
      <c r="B113" s="8"/>
      <c r="AG113" s="177" t="e">
        <f>#REF!</f>
        <v>#REF!</v>
      </c>
      <c r="AH113" s="177" t="e">
        <f>IF(#REF!="","",#REF!)</f>
        <v>#REF!</v>
      </c>
    </row>
    <row r="114" spans="2:34" ht="13.5">
      <c r="B114" s="8"/>
      <c r="AG114" s="177" t="e">
        <f>#REF!</f>
        <v>#REF!</v>
      </c>
      <c r="AH114" s="177" t="e">
        <f>IF(#REF!="","",#REF!)</f>
        <v>#REF!</v>
      </c>
    </row>
    <row r="115" spans="2:34" ht="13.5">
      <c r="B115" s="8"/>
      <c r="AG115" s="177" t="e">
        <f>#REF!</f>
        <v>#REF!</v>
      </c>
      <c r="AH115" s="177" t="e">
        <f>IF(#REF!="","",#REF!)</f>
        <v>#REF!</v>
      </c>
    </row>
    <row r="116" spans="2:34" ht="13.5">
      <c r="B116" s="8"/>
      <c r="AG116" s="177" t="e">
        <f>#REF!</f>
        <v>#REF!</v>
      </c>
      <c r="AH116" s="177" t="e">
        <f>IF(#REF!="","",#REF!)</f>
        <v>#REF!</v>
      </c>
    </row>
    <row r="117" spans="2:34" ht="13.5">
      <c r="B117" s="8"/>
      <c r="AG117" s="177" t="e">
        <f>#REF!</f>
        <v>#REF!</v>
      </c>
      <c r="AH117" s="177" t="e">
        <f>IF(#REF!="","",#REF!)</f>
        <v>#REF!</v>
      </c>
    </row>
    <row r="118" spans="2:34" ht="13.5">
      <c r="B118" s="8"/>
      <c r="AG118" s="177" t="e">
        <f>#REF!</f>
        <v>#REF!</v>
      </c>
      <c r="AH118" s="177" t="e">
        <f>IF(#REF!="","",#REF!)</f>
        <v>#REF!</v>
      </c>
    </row>
    <row r="119" spans="2:34" ht="13.5">
      <c r="B119" s="8"/>
      <c r="AG119" s="177" t="e">
        <f>#REF!</f>
        <v>#REF!</v>
      </c>
      <c r="AH119" s="177" t="e">
        <f>IF(#REF!="","",#REF!)</f>
        <v>#REF!</v>
      </c>
    </row>
    <row r="120" spans="2:34" ht="13.5">
      <c r="B120" s="8"/>
      <c r="AG120" s="177" t="e">
        <f>#REF!</f>
        <v>#REF!</v>
      </c>
      <c r="AH120" s="177" t="e">
        <f>IF(#REF!="","",#REF!)</f>
        <v>#REF!</v>
      </c>
    </row>
    <row r="121" spans="2:34" ht="13.5">
      <c r="B121" s="8"/>
      <c r="AG121" s="177" t="e">
        <f>#REF!</f>
        <v>#REF!</v>
      </c>
      <c r="AH121" s="177" t="e">
        <f>IF(#REF!="","",#REF!)</f>
        <v>#REF!</v>
      </c>
    </row>
    <row r="122" spans="2:34" ht="13.5">
      <c r="B122" s="8"/>
      <c r="AG122" s="177" t="e">
        <f>#REF!</f>
        <v>#REF!</v>
      </c>
      <c r="AH122" s="177" t="e">
        <f>IF(#REF!="","",#REF!)</f>
        <v>#REF!</v>
      </c>
    </row>
    <row r="123" spans="2:34" ht="13.5">
      <c r="B123" s="8"/>
      <c r="AG123" s="177" t="e">
        <f>#REF!</f>
        <v>#REF!</v>
      </c>
      <c r="AH123" s="177" t="e">
        <f>IF(#REF!="","",#REF!)</f>
        <v>#REF!</v>
      </c>
    </row>
    <row r="124" spans="2:34" ht="13.5">
      <c r="B124" s="8"/>
      <c r="AG124" s="177" t="e">
        <f>#REF!</f>
        <v>#REF!</v>
      </c>
      <c r="AH124" s="177" t="e">
        <f>IF(#REF!="","",#REF!)</f>
        <v>#REF!</v>
      </c>
    </row>
    <row r="125" spans="2:34" ht="13.5">
      <c r="B125" s="8"/>
      <c r="AG125" s="177" t="e">
        <f>#REF!</f>
        <v>#REF!</v>
      </c>
      <c r="AH125" s="177" t="e">
        <f>IF(#REF!="","",#REF!)</f>
        <v>#REF!</v>
      </c>
    </row>
    <row r="126" spans="2:34" ht="13.5">
      <c r="B126" s="8"/>
      <c r="AG126" s="179" t="str">
        <f aca="true" t="shared" si="16" ref="AG126:AG140">S6</f>
        <v>B2B1</v>
      </c>
      <c r="AH126" s="178">
        <f>IF(T6="","",T6)</f>
        <v>8</v>
      </c>
    </row>
    <row r="127" spans="2:34" ht="13.5">
      <c r="B127" s="8"/>
      <c r="AG127" s="179" t="str">
        <f t="shared" si="16"/>
        <v>A4A3</v>
      </c>
      <c r="AH127" s="178">
        <f aca="true" t="shared" si="17" ref="AH127:AH140">IF(T7="","",T7)</f>
        <v>7</v>
      </c>
    </row>
    <row r="128" spans="2:34" ht="13.5">
      <c r="B128" s="8"/>
      <c r="AG128" s="179" t="str">
        <f t="shared" si="16"/>
        <v>A6A5</v>
      </c>
      <c r="AH128" s="178">
        <f t="shared" si="17"/>
        <v>1</v>
      </c>
    </row>
    <row r="129" spans="2:34" ht="13.5">
      <c r="B129" s="8"/>
      <c r="AG129" s="179" t="str">
        <f t="shared" si="16"/>
        <v>B3B2</v>
      </c>
      <c r="AH129" s="178">
        <f t="shared" si="17"/>
        <v>9</v>
      </c>
    </row>
    <row r="130" spans="2:34" ht="13.5">
      <c r="B130" s="8"/>
      <c r="AG130" s="179" t="str">
        <f t="shared" si="16"/>
        <v>B5B4</v>
      </c>
      <c r="AH130" s="178">
        <f t="shared" si="17"/>
        <v>4</v>
      </c>
    </row>
    <row r="131" spans="2:34" ht="13.5">
      <c r="B131" s="8"/>
      <c r="AG131" s="179" t="str">
        <f t="shared" si="16"/>
        <v>B7B6</v>
      </c>
      <c r="AH131" s="178">
        <f t="shared" si="17"/>
        <v>1</v>
      </c>
    </row>
    <row r="132" spans="2:34" ht="13.5">
      <c r="B132" s="8"/>
      <c r="AG132" s="179" t="str">
        <f t="shared" si="16"/>
        <v>B3B1</v>
      </c>
      <c r="AH132" s="178">
        <f t="shared" si="17"/>
        <v>9</v>
      </c>
    </row>
    <row r="133" spans="2:34" ht="13.5">
      <c r="B133" s="8"/>
      <c r="AG133" s="179" t="str">
        <f t="shared" si="16"/>
        <v>A6A2</v>
      </c>
      <c r="AH133" s="178">
        <f t="shared" si="17"/>
        <v>0</v>
      </c>
    </row>
    <row r="134" spans="2:34" ht="13.5">
      <c r="B134" s="8"/>
      <c r="AG134" s="179" t="str">
        <f t="shared" si="16"/>
        <v>A5A3</v>
      </c>
      <c r="AH134" s="178">
        <f t="shared" si="17"/>
        <v>10</v>
      </c>
    </row>
    <row r="135" spans="2:34" ht="13.5">
      <c r="B135" s="8"/>
      <c r="AG135" s="179" t="str">
        <f t="shared" si="16"/>
        <v>A6A4</v>
      </c>
      <c r="AH135" s="178">
        <f t="shared" si="17"/>
        <v>3</v>
      </c>
    </row>
    <row r="136" spans="2:34" ht="13.5">
      <c r="B136" s="8"/>
      <c r="AG136" s="179" t="str">
        <f t="shared" si="16"/>
        <v>B7B5</v>
      </c>
      <c r="AH136" s="178">
        <f t="shared" si="17"/>
        <v>7</v>
      </c>
    </row>
    <row r="137" spans="2:34" ht="13.5">
      <c r="B137" s="8"/>
      <c r="AG137" s="179" t="str">
        <f t="shared" si="16"/>
        <v>B5B2</v>
      </c>
      <c r="AH137" s="178">
        <f t="shared" si="17"/>
        <v>9</v>
      </c>
    </row>
    <row r="138" spans="2:34" ht="13.5">
      <c r="B138" s="8"/>
      <c r="AG138" s="179" t="str">
        <f t="shared" si="16"/>
        <v>B6B3</v>
      </c>
      <c r="AH138" s="178">
        <f t="shared" si="17"/>
        <v>11</v>
      </c>
    </row>
    <row r="139" spans="2:34" ht="13.5">
      <c r="B139" s="8"/>
      <c r="AG139" s="179" t="str">
        <f t="shared" si="16"/>
        <v>B7B4</v>
      </c>
      <c r="AH139" s="178">
        <f t="shared" si="17"/>
        <v>7</v>
      </c>
    </row>
    <row r="140" spans="2:34" ht="13.5">
      <c r="B140" s="8"/>
      <c r="AG140" s="179" t="str">
        <f t="shared" si="16"/>
        <v>B5B1</v>
      </c>
      <c r="AH140" s="178">
        <f t="shared" si="17"/>
        <v>4</v>
      </c>
    </row>
    <row r="141" spans="2:34" ht="13.5">
      <c r="B141" s="8"/>
      <c r="AG141" s="179" t="str">
        <f aca="true" t="shared" si="18" ref="AG141:AG148">S22</f>
        <v>A5A4</v>
      </c>
      <c r="AH141" s="178">
        <f aca="true" t="shared" si="19" ref="AH141:AH148">IF(T22="","",T22)</f>
        <v>11</v>
      </c>
    </row>
    <row r="142" spans="2:34" ht="13.5">
      <c r="B142" s="8"/>
      <c r="AG142" s="179" t="str">
        <f t="shared" si="18"/>
        <v>B7B3</v>
      </c>
      <c r="AH142" s="178">
        <f t="shared" si="19"/>
        <v>7</v>
      </c>
    </row>
    <row r="143" spans="2:34" ht="13.5">
      <c r="B143" s="8"/>
      <c r="AG143" s="179" t="str">
        <f t="shared" si="18"/>
        <v>B7B2</v>
      </c>
      <c r="AH143" s="178">
        <f t="shared" si="19"/>
        <v>0</v>
      </c>
    </row>
    <row r="144" spans="2:34" ht="13.5">
      <c r="B144" s="8"/>
      <c r="AG144" s="179" t="str">
        <f t="shared" si="18"/>
        <v>C4C3</v>
      </c>
      <c r="AH144" s="178">
        <f t="shared" si="19"/>
        <v>1</v>
      </c>
    </row>
    <row r="145" spans="2:34" ht="13.5">
      <c r="B145" s="8"/>
      <c r="AG145" s="179" t="str">
        <f t="shared" si="18"/>
        <v>C3C1</v>
      </c>
      <c r="AH145" s="178">
        <f t="shared" si="19"/>
        <v>9</v>
      </c>
    </row>
    <row r="146" spans="2:34" ht="13.5">
      <c r="B146" s="8"/>
      <c r="AG146" s="179" t="str">
        <f t="shared" si="18"/>
        <v>D3D2</v>
      </c>
      <c r="AH146" s="178">
        <f t="shared" si="19"/>
        <v>6</v>
      </c>
    </row>
    <row r="147" spans="2:34" ht="13.5">
      <c r="B147" s="8"/>
      <c r="AG147" s="179" t="str">
        <f t="shared" si="18"/>
        <v>C3C2</v>
      </c>
      <c r="AH147" s="178">
        <f t="shared" si="19"/>
        <v>7</v>
      </c>
    </row>
    <row r="148" spans="2:34" ht="13.5">
      <c r="B148" s="8"/>
      <c r="AG148" s="179">
        <f t="shared" si="18"/>
      </c>
      <c r="AH148" s="178">
        <f t="shared" si="19"/>
      </c>
    </row>
    <row r="149" spans="2:34" ht="13.5">
      <c r="B149" s="8"/>
      <c r="AG149" s="179" t="e">
        <f>#REF!</f>
        <v>#REF!</v>
      </c>
      <c r="AH149" s="178" t="e">
        <f>IF(#REF!="","",#REF!)</f>
        <v>#REF!</v>
      </c>
    </row>
    <row r="150" spans="2:34" ht="13.5">
      <c r="B150" s="8"/>
      <c r="AG150" s="179" t="e">
        <f>#REF!</f>
        <v>#REF!</v>
      </c>
      <c r="AH150" s="178" t="e">
        <f>IF(#REF!="","",#REF!)</f>
        <v>#REF!</v>
      </c>
    </row>
    <row r="151" spans="2:34" ht="13.5">
      <c r="B151" s="8"/>
      <c r="AG151" s="179" t="e">
        <f>#REF!</f>
        <v>#REF!</v>
      </c>
      <c r="AH151" s="178" t="e">
        <f>IF(#REF!="","",#REF!)</f>
        <v>#REF!</v>
      </c>
    </row>
    <row r="152" spans="2:34" ht="13.5">
      <c r="B152" s="8"/>
      <c r="AG152" s="179" t="e">
        <f>#REF!</f>
        <v>#REF!</v>
      </c>
      <c r="AH152" s="178" t="e">
        <f>IF(#REF!="","",#REF!)</f>
        <v>#REF!</v>
      </c>
    </row>
    <row r="153" spans="2:34" ht="13.5">
      <c r="B153" s="8"/>
      <c r="AG153" s="179" t="e">
        <f>#REF!</f>
        <v>#REF!</v>
      </c>
      <c r="AH153" s="178" t="e">
        <f>IF(#REF!="","",#REF!)</f>
        <v>#REF!</v>
      </c>
    </row>
    <row r="154" spans="2:34" ht="13.5">
      <c r="B154" s="8"/>
      <c r="AG154" s="179" t="e">
        <f>#REF!</f>
        <v>#REF!</v>
      </c>
      <c r="AH154" s="178" t="e">
        <f>IF(#REF!="","",#REF!)</f>
        <v>#REF!</v>
      </c>
    </row>
    <row r="155" spans="2:34" ht="13.5">
      <c r="B155" s="8"/>
      <c r="AG155" s="179" t="e">
        <f>#REF!</f>
        <v>#REF!</v>
      </c>
      <c r="AH155" s="178" t="e">
        <f>IF(#REF!="","",#REF!)</f>
        <v>#REF!</v>
      </c>
    </row>
    <row r="156" spans="2:34" ht="13.5">
      <c r="B156" s="8"/>
      <c r="AG156" s="179" t="e">
        <f>#REF!</f>
        <v>#REF!</v>
      </c>
      <c r="AH156" s="178" t="e">
        <f>IF(#REF!="","",#REF!)</f>
        <v>#REF!</v>
      </c>
    </row>
    <row r="157" spans="2:34" ht="13.5">
      <c r="B157" s="8"/>
      <c r="AG157" s="177" t="e">
        <f>#REF!</f>
        <v>#REF!</v>
      </c>
      <c r="AH157" s="178" t="e">
        <f>IF(#REF!="","",#REF!)</f>
        <v>#REF!</v>
      </c>
    </row>
    <row r="158" spans="2:34" ht="13.5">
      <c r="B158" s="8"/>
      <c r="AG158" s="177" t="e">
        <f>#REF!</f>
        <v>#REF!</v>
      </c>
      <c r="AH158" s="178" t="e">
        <f>IF(#REF!="","",#REF!)</f>
        <v>#REF!</v>
      </c>
    </row>
    <row r="159" spans="2:34" ht="13.5">
      <c r="B159" s="8"/>
      <c r="AG159" s="177" t="e">
        <f>#REF!</f>
        <v>#REF!</v>
      </c>
      <c r="AH159" s="178" t="e">
        <f>IF(#REF!="","",#REF!)</f>
        <v>#REF!</v>
      </c>
    </row>
    <row r="160" spans="2:34" ht="13.5">
      <c r="B160" s="8"/>
      <c r="AG160" s="177" t="e">
        <f>#REF!</f>
        <v>#REF!</v>
      </c>
      <c r="AH160" s="178" t="e">
        <f>IF(#REF!="","",#REF!)</f>
        <v>#REF!</v>
      </c>
    </row>
    <row r="161" spans="2:34" ht="13.5">
      <c r="B161" s="8"/>
      <c r="AG161" s="177" t="e">
        <f>#REF!</f>
        <v>#REF!</v>
      </c>
      <c r="AH161" s="178" t="e">
        <f>IF(#REF!="","",#REF!)</f>
        <v>#REF!</v>
      </c>
    </row>
    <row r="162" spans="2:34" ht="13.5">
      <c r="B162" s="8"/>
      <c r="AG162" s="177" t="e">
        <f>#REF!</f>
        <v>#REF!</v>
      </c>
      <c r="AH162" s="178" t="e">
        <f>IF(#REF!="","",#REF!)</f>
        <v>#REF!</v>
      </c>
    </row>
    <row r="163" spans="2:34" ht="13.5">
      <c r="B163" s="8"/>
      <c r="AG163" s="177" t="e">
        <f>#REF!</f>
        <v>#REF!</v>
      </c>
      <c r="AH163" s="178" t="e">
        <f>IF(#REF!="","",#REF!)</f>
        <v>#REF!</v>
      </c>
    </row>
    <row r="164" spans="2:34" ht="13.5">
      <c r="B164" s="8"/>
      <c r="AG164" s="177" t="e">
        <f>#REF!</f>
        <v>#REF!</v>
      </c>
      <c r="AH164" s="178" t="e">
        <f>IF(#REF!="","",#REF!)</f>
        <v>#REF!</v>
      </c>
    </row>
    <row r="165" spans="2:34" ht="13.5">
      <c r="B165" s="8"/>
      <c r="AG165" s="177" t="e">
        <f>#REF!</f>
        <v>#REF!</v>
      </c>
      <c r="AH165" s="178" t="e">
        <f>IF(#REF!="","",#REF!)</f>
        <v>#REF!</v>
      </c>
    </row>
    <row r="166" spans="2:34" ht="13.5">
      <c r="B166" s="8"/>
      <c r="AG166" s="61"/>
      <c r="AH166" s="61"/>
    </row>
    <row r="167" spans="2:34" ht="13.5">
      <c r="B167" s="8"/>
      <c r="AG167" s="61"/>
      <c r="AH167" s="61"/>
    </row>
    <row r="168" spans="2:34" ht="13.5">
      <c r="B168" s="8"/>
      <c r="AG168" s="61"/>
      <c r="AH168" s="61"/>
    </row>
    <row r="169" spans="2:34" ht="13.5">
      <c r="B169" s="8"/>
      <c r="AG169" s="61"/>
      <c r="AH169" s="61"/>
    </row>
    <row r="170" spans="2:34" ht="13.5">
      <c r="B170" s="8"/>
      <c r="AG170" s="61"/>
      <c r="AH170" s="61"/>
    </row>
    <row r="171" spans="2:34" ht="13.5">
      <c r="B171" s="8"/>
      <c r="AG171" s="61"/>
      <c r="AH171" s="61"/>
    </row>
    <row r="172" spans="2:34" ht="13.5">
      <c r="B172" s="8"/>
      <c r="AG172" s="61"/>
      <c r="AH172" s="61"/>
    </row>
    <row r="173" spans="2:34" ht="13.5">
      <c r="B173" s="8"/>
      <c r="AG173" s="61"/>
      <c r="AH173" s="61"/>
    </row>
    <row r="174" spans="2:34" ht="13.5">
      <c r="B174" s="8"/>
      <c r="AG174" s="61"/>
      <c r="AH174" s="61"/>
    </row>
    <row r="175" spans="2:34" ht="13.5">
      <c r="B175" s="8"/>
      <c r="AG175" s="61"/>
      <c r="AH175" s="61"/>
    </row>
    <row r="176" spans="2:34" ht="13.5">
      <c r="B176" s="8"/>
      <c r="AG176" s="61"/>
      <c r="AH176" s="61"/>
    </row>
    <row r="177" spans="2:34" ht="13.5">
      <c r="B177" s="8"/>
      <c r="AG177" s="61"/>
      <c r="AH177" s="61"/>
    </row>
    <row r="178" spans="2:34" ht="13.5">
      <c r="B178" s="8"/>
      <c r="AG178" s="61"/>
      <c r="AH178" s="61"/>
    </row>
    <row r="179" spans="2:34" ht="13.5">
      <c r="B179" s="8"/>
      <c r="AG179" s="61"/>
      <c r="AH179" s="61"/>
    </row>
    <row r="180" spans="2:34" ht="13.5">
      <c r="B180" s="8"/>
      <c r="AG180" s="61"/>
      <c r="AH180" s="61"/>
    </row>
    <row r="181" spans="2:34" ht="13.5">
      <c r="B181" s="8"/>
      <c r="AG181" s="61"/>
      <c r="AH181" s="61"/>
    </row>
    <row r="182" spans="2:34" ht="13.5">
      <c r="B182" s="8"/>
      <c r="AG182" s="61"/>
      <c r="AH182" s="61"/>
    </row>
    <row r="183" spans="2:34" ht="13.5">
      <c r="B183" s="8"/>
      <c r="AG183" s="61"/>
      <c r="AH183" s="61"/>
    </row>
    <row r="184" spans="2:34" ht="13.5">
      <c r="B184" s="8"/>
      <c r="AG184" s="61"/>
      <c r="AH184" s="61"/>
    </row>
    <row r="185" spans="2:34" ht="13.5">
      <c r="B185" s="8"/>
      <c r="AG185" s="61"/>
      <c r="AH185" s="61"/>
    </row>
    <row r="186" spans="2:34" ht="13.5">
      <c r="B186" s="8"/>
      <c r="AG186" s="61"/>
      <c r="AH186" s="61"/>
    </row>
    <row r="187" spans="2:34" ht="13.5">
      <c r="B187" s="8"/>
      <c r="AG187" s="61"/>
      <c r="AH187" s="61"/>
    </row>
    <row r="188" spans="2:34" ht="13.5">
      <c r="B188" s="8"/>
      <c r="AG188" s="61"/>
      <c r="AH188" s="61"/>
    </row>
    <row r="189" spans="2:34" ht="13.5">
      <c r="B189" s="8"/>
      <c r="AG189" s="61"/>
      <c r="AH189" s="61"/>
    </row>
    <row r="190" spans="2:34" ht="13.5">
      <c r="B190" s="8"/>
      <c r="AG190" s="61"/>
      <c r="AH190" s="61"/>
    </row>
    <row r="191" spans="2:34" ht="13.5">
      <c r="B191" s="8"/>
      <c r="AG191" s="61"/>
      <c r="AH191" s="61"/>
    </row>
    <row r="192" spans="2:34" ht="13.5">
      <c r="B192" s="8"/>
      <c r="AG192" s="61"/>
      <c r="AH192" s="61"/>
    </row>
    <row r="193" spans="2:34" ht="13.5">
      <c r="B193" s="8"/>
      <c r="AG193" s="61"/>
      <c r="AH193" s="61"/>
    </row>
    <row r="194" spans="2:33" ht="13.5">
      <c r="B194" s="8"/>
      <c r="AG194" s="61"/>
    </row>
    <row r="195" spans="2:33" ht="13.5">
      <c r="B195" s="8"/>
      <c r="AG195" s="61"/>
    </row>
    <row r="196" spans="2:33" ht="13.5">
      <c r="B196" s="8"/>
      <c r="AG196" s="61"/>
    </row>
    <row r="197" spans="2:33" ht="13.5">
      <c r="B197" s="8"/>
      <c r="AG197" s="61"/>
    </row>
    <row r="198" spans="2:33" ht="13.5">
      <c r="B198" s="8"/>
      <c r="AG198" s="61"/>
    </row>
    <row r="199" spans="2:33" ht="13.5">
      <c r="B199" s="8"/>
      <c r="AG199" s="61"/>
    </row>
    <row r="200" spans="2:33" ht="13.5">
      <c r="B200" s="8"/>
      <c r="AG200" s="61"/>
    </row>
    <row r="201" spans="2:33" ht="13.5">
      <c r="B201" s="8"/>
      <c r="AG201" s="61"/>
    </row>
    <row r="202" ht="13.5">
      <c r="B202" s="8"/>
    </row>
    <row r="203" ht="13.5">
      <c r="B203" s="8"/>
    </row>
    <row r="204" ht="13.5">
      <c r="B204" s="8"/>
    </row>
    <row r="205" ht="13.5">
      <c r="B205" s="8"/>
    </row>
    <row r="206" ht="13.5">
      <c r="B206" s="8"/>
    </row>
    <row r="207" ht="13.5">
      <c r="B207" s="8"/>
    </row>
    <row r="208" ht="13.5">
      <c r="B208" s="8"/>
    </row>
    <row r="209" ht="13.5">
      <c r="B209" s="8"/>
    </row>
    <row r="210" ht="13.5">
      <c r="B210" s="8"/>
    </row>
    <row r="211" ht="13.5">
      <c r="B211" s="8"/>
    </row>
    <row r="212" ht="13.5">
      <c r="B212" s="8"/>
    </row>
    <row r="213" ht="13.5">
      <c r="B213" s="8"/>
    </row>
    <row r="214" ht="13.5">
      <c r="B214" s="8"/>
    </row>
    <row r="215" ht="13.5">
      <c r="B215" s="8"/>
    </row>
    <row r="216" ht="13.5">
      <c r="B216" s="8"/>
    </row>
    <row r="217" ht="13.5">
      <c r="B217" s="8"/>
    </row>
    <row r="218" ht="13.5">
      <c r="B218" s="8"/>
    </row>
    <row r="219" ht="13.5">
      <c r="B219" s="8"/>
    </row>
    <row r="220" ht="13.5">
      <c r="B220" s="8"/>
    </row>
    <row r="221" ht="13.5">
      <c r="B221" s="8"/>
    </row>
    <row r="222" ht="13.5">
      <c r="B222" s="8"/>
    </row>
    <row r="223" ht="13.5">
      <c r="B223" s="8"/>
    </row>
    <row r="224" ht="13.5">
      <c r="B224" s="8"/>
    </row>
    <row r="225" ht="13.5">
      <c r="B225" s="8"/>
    </row>
    <row r="226" ht="13.5">
      <c r="B226" s="8"/>
    </row>
    <row r="227" ht="13.5">
      <c r="B227" s="8"/>
    </row>
    <row r="228" ht="13.5">
      <c r="B228" s="8"/>
    </row>
    <row r="229" ht="13.5">
      <c r="B229" s="8"/>
    </row>
    <row r="230" ht="13.5">
      <c r="B230" s="8"/>
    </row>
    <row r="231" ht="13.5">
      <c r="B231" s="8"/>
    </row>
    <row r="232" ht="13.5">
      <c r="B232" s="8"/>
    </row>
    <row r="233" ht="13.5">
      <c r="B233" s="8"/>
    </row>
    <row r="234" ht="13.5">
      <c r="B234" s="8"/>
    </row>
    <row r="235" ht="13.5">
      <c r="B235" s="8"/>
    </row>
    <row r="236" ht="13.5">
      <c r="B236" s="8"/>
    </row>
    <row r="237" ht="13.5">
      <c r="B237" s="8"/>
    </row>
    <row r="238" ht="13.5">
      <c r="B238" s="8"/>
    </row>
    <row r="239" ht="13.5">
      <c r="B239" s="8"/>
    </row>
    <row r="240" ht="13.5">
      <c r="B240" s="8"/>
    </row>
    <row r="241" ht="13.5">
      <c r="B241" s="8"/>
    </row>
    <row r="242" ht="13.5">
      <c r="B242" s="8"/>
    </row>
    <row r="243" ht="13.5">
      <c r="B243" s="8"/>
    </row>
    <row r="244" ht="13.5">
      <c r="B244" s="8"/>
    </row>
  </sheetData>
  <sheetProtection/>
  <mergeCells count="23">
    <mergeCell ref="F39:K39"/>
    <mergeCell ref="P39:U39"/>
    <mergeCell ref="Z39:AE39"/>
    <mergeCell ref="F36:K36"/>
    <mergeCell ref="P36:U36"/>
    <mergeCell ref="F37:K37"/>
    <mergeCell ref="P37:U37"/>
    <mergeCell ref="F38:K38"/>
    <mergeCell ref="P38:U38"/>
    <mergeCell ref="F33:K33"/>
    <mergeCell ref="P33:U33"/>
    <mergeCell ref="F34:K34"/>
    <mergeCell ref="P34:U34"/>
    <mergeCell ref="F35:K35"/>
    <mergeCell ref="P35:U35"/>
    <mergeCell ref="F32:K32"/>
    <mergeCell ref="P32:U32"/>
    <mergeCell ref="B21:K21"/>
    <mergeCell ref="M21:U21"/>
    <mergeCell ref="F30:K30"/>
    <mergeCell ref="P30:U30"/>
    <mergeCell ref="F31:K31"/>
    <mergeCell ref="P31:U31"/>
  </mergeCells>
  <conditionalFormatting sqref="Y1:Y65536 E22:E65536 E1:E20 O1:O20 O22:O65536">
    <cfRule type="cellIs" priority="75" dxfId="1" operator="greaterThan" stopIfTrue="1">
      <formula>0</formula>
    </cfRule>
  </conditionalFormatting>
  <conditionalFormatting sqref="AD1:AD65536 J22:J65536 J1:J20 T3:T20 T22:T65536">
    <cfRule type="cellIs" priority="76" dxfId="0" operator="greaterThan" stopIfTrue="1">
      <formula>0</formula>
    </cfRule>
  </conditionalFormatting>
  <printOptions horizontalCentered="1"/>
  <pageMargins left="0.7874015748031497" right="0.7874015748031497" top="0.3937007874015748" bottom="0" header="0" footer="0"/>
  <pageSetup orientation="landscape" paperSize="9" scale="6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I58"/>
  <sheetViews>
    <sheetView zoomScale="50" zoomScaleNormal="50" zoomScaleSheetLayoutView="65" zoomScalePageLayoutView="0" workbookViewId="0" topLeftCell="B1">
      <selection activeCell="AG50" sqref="AG50"/>
    </sheetView>
  </sheetViews>
  <sheetFormatPr defaultColWidth="9.00390625" defaultRowHeight="13.5"/>
  <cols>
    <col min="1" max="1" width="8.625" style="1" customWidth="1"/>
    <col min="2" max="3" width="20.625" style="1" customWidth="1"/>
    <col min="4" max="28" width="6.625" style="1" customWidth="1"/>
    <col min="29" max="29" width="8.625" style="1" customWidth="1"/>
    <col min="30" max="30" width="8.625" style="1" hidden="1" customWidth="1"/>
    <col min="31" max="33" width="8.625" style="1" customWidth="1"/>
    <col min="34" max="34" width="7.625" style="1" hidden="1" customWidth="1"/>
    <col min="35" max="35" width="0" style="50" hidden="1" customWidth="1"/>
    <col min="36" max="16384" width="9.00390625" style="1" customWidth="1"/>
  </cols>
  <sheetData>
    <row r="1" spans="1:34" ht="34.5" customHeight="1">
      <c r="A1" s="82"/>
      <c r="B1" s="82"/>
      <c r="C1" s="82" t="str">
        <f>'チーム表'!$B$1</f>
        <v>第19回　加賀地域少年少女ドッジボール大会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48"/>
    </row>
    <row r="2" spans="2:17" ht="34.5" customHeight="1">
      <c r="B2" s="17"/>
      <c r="C2" s="5" t="s">
        <v>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9.5" customHeight="1"/>
    <row r="4" spans="1:34" ht="34.5" customHeight="1" thickBot="1">
      <c r="A4" s="3"/>
      <c r="B4" s="310"/>
      <c r="C4" s="310"/>
      <c r="D4" s="2"/>
      <c r="E4" s="2" t="str">
        <f>CONCATENATE(A5,"1")</f>
        <v>A1</v>
      </c>
      <c r="F4" s="2"/>
      <c r="G4" s="2"/>
      <c r="H4" s="2" t="str">
        <f>CONCATENATE(A5,"2")</f>
        <v>A2</v>
      </c>
      <c r="I4" s="2"/>
      <c r="J4" s="2"/>
      <c r="K4" s="2" t="str">
        <f>CONCATENATE(A5,"3")</f>
        <v>A3</v>
      </c>
      <c r="L4" s="2"/>
      <c r="M4" s="2"/>
      <c r="N4" s="2" t="str">
        <f>CONCATENATE(A5,"4")</f>
        <v>A4</v>
      </c>
      <c r="O4" s="2"/>
      <c r="P4" s="2"/>
      <c r="Q4" s="2" t="str">
        <f>CONCATENATE(A5,"5")</f>
        <v>A5</v>
      </c>
      <c r="R4" s="2"/>
      <c r="S4" s="2"/>
      <c r="T4" s="2" t="str">
        <f>CONCATENATE(A5,"6")</f>
        <v>A6</v>
      </c>
      <c r="U4" s="2"/>
      <c r="V4" s="2"/>
      <c r="W4" s="2"/>
      <c r="X4" s="2"/>
      <c r="Y4" s="311"/>
      <c r="Z4" s="311"/>
      <c r="AA4" s="311"/>
      <c r="AB4" s="311"/>
      <c r="AC4" s="311"/>
      <c r="AD4" s="311"/>
      <c r="AE4" s="311"/>
      <c r="AF4" s="311"/>
      <c r="AG4" s="2"/>
      <c r="AH4" s="49"/>
    </row>
    <row r="5" spans="1:34" ht="34.5" customHeight="1">
      <c r="A5" s="476" t="s">
        <v>124</v>
      </c>
      <c r="B5" s="478" t="s">
        <v>42</v>
      </c>
      <c r="C5" s="478"/>
      <c r="D5" s="468" t="str">
        <f>B7</f>
        <v>鞍月アタッカーズ</v>
      </c>
      <c r="E5" s="469"/>
      <c r="F5" s="470"/>
      <c r="G5" s="468" t="str">
        <f>B9</f>
        <v>寺井クラブ</v>
      </c>
      <c r="H5" s="469"/>
      <c r="I5" s="470"/>
      <c r="J5" s="468" t="str">
        <f>B11</f>
        <v>珠洲クラブ</v>
      </c>
      <c r="K5" s="469"/>
      <c r="L5" s="470"/>
      <c r="M5" s="468" t="str">
        <f>B13</f>
        <v>山中SPARS</v>
      </c>
      <c r="N5" s="469"/>
      <c r="O5" s="470"/>
      <c r="P5" s="468" t="str">
        <f>B15</f>
        <v>鵜川ミラクルフェニックス</v>
      </c>
      <c r="Q5" s="469"/>
      <c r="R5" s="470"/>
      <c r="S5" s="468" t="str">
        <f>B17</f>
        <v>三馬パワフル</v>
      </c>
      <c r="T5" s="469"/>
      <c r="U5" s="470"/>
      <c r="V5" s="468"/>
      <c r="W5" s="469"/>
      <c r="X5" s="469"/>
      <c r="Y5" s="474" t="s">
        <v>26</v>
      </c>
      <c r="Z5" s="466" t="s">
        <v>27</v>
      </c>
      <c r="AA5" s="466" t="s">
        <v>28</v>
      </c>
      <c r="AB5" s="480" t="s">
        <v>29</v>
      </c>
      <c r="AC5" s="455" t="s">
        <v>30</v>
      </c>
      <c r="AD5" s="461" t="s">
        <v>33</v>
      </c>
      <c r="AE5" s="463" t="s">
        <v>31</v>
      </c>
      <c r="AF5" s="455" t="s">
        <v>32</v>
      </c>
      <c r="AG5" s="465" t="s">
        <v>251</v>
      </c>
      <c r="AH5" s="3"/>
    </row>
    <row r="6" spans="1:34" ht="34.5" customHeight="1">
      <c r="A6" s="477"/>
      <c r="B6" s="479"/>
      <c r="C6" s="479"/>
      <c r="D6" s="471"/>
      <c r="E6" s="472"/>
      <c r="F6" s="473"/>
      <c r="G6" s="471"/>
      <c r="H6" s="472"/>
      <c r="I6" s="473"/>
      <c r="J6" s="471"/>
      <c r="K6" s="472"/>
      <c r="L6" s="473"/>
      <c r="M6" s="471"/>
      <c r="N6" s="472"/>
      <c r="O6" s="473"/>
      <c r="P6" s="471"/>
      <c r="Q6" s="472"/>
      <c r="R6" s="473"/>
      <c r="S6" s="471"/>
      <c r="T6" s="472"/>
      <c r="U6" s="473"/>
      <c r="V6" s="471"/>
      <c r="W6" s="472"/>
      <c r="X6" s="472"/>
      <c r="Y6" s="475"/>
      <c r="Z6" s="467"/>
      <c r="AA6" s="467"/>
      <c r="AB6" s="481"/>
      <c r="AC6" s="456"/>
      <c r="AD6" s="462"/>
      <c r="AE6" s="464"/>
      <c r="AF6" s="456"/>
      <c r="AG6" s="422"/>
      <c r="AH6" s="3"/>
    </row>
    <row r="7" spans="1:35" ht="34.5" customHeight="1">
      <c r="A7" s="439" t="str">
        <f>CONCATENATE(A5,1)</f>
        <v>A1</v>
      </c>
      <c r="B7" s="441" t="str">
        <f>VLOOKUP(A7,'チーム表'!C:D,2,FALSE)</f>
        <v>鞍月アタッカーズ</v>
      </c>
      <c r="C7" s="441"/>
      <c r="D7" s="424"/>
      <c r="E7" s="425"/>
      <c r="F7" s="426"/>
      <c r="G7" s="56" t="str">
        <f>CONCATENATE($A7,H4)</f>
        <v>A1A2</v>
      </c>
      <c r="H7" s="313" t="str">
        <f>IF(G8="","",IF(G8=I8,"△",IF(G8&gt;I8,"〇","×")))</f>
        <v>△</v>
      </c>
      <c r="I7" s="57" t="str">
        <f>CONCATENATE(H4,$A7)</f>
        <v>A2A1</v>
      </c>
      <c r="J7" s="56" t="str">
        <f>CONCATENATE($A7,K4)</f>
        <v>A1A3</v>
      </c>
      <c r="K7" s="313" t="str">
        <f>IF(J8="","",IF(J8=L8,"△",IF(J8&gt;L8,"〇","×")))</f>
        <v>〇</v>
      </c>
      <c r="L7" s="57" t="str">
        <f>CONCATENATE(K4,$A7)</f>
        <v>A3A1</v>
      </c>
      <c r="M7" s="56" t="str">
        <f>CONCATENATE($A7,N4)</f>
        <v>A1A4</v>
      </c>
      <c r="N7" s="313" t="str">
        <f>IF(M8="","",IF(M8=O8,"△",IF(M8&gt;O8,"〇","×")))</f>
        <v>〇</v>
      </c>
      <c r="O7" s="57" t="str">
        <f>CONCATENATE(N4,$A7)</f>
        <v>A4A1</v>
      </c>
      <c r="P7" s="56" t="str">
        <f>CONCATENATE($A7,Q4)</f>
        <v>A1A5</v>
      </c>
      <c r="Q7" s="313" t="str">
        <f>IF(P8="","",IF(P8=R8,"△",IF(P8&gt;R8,"〇","×")))</f>
        <v>〇</v>
      </c>
      <c r="R7" s="57" t="str">
        <f>CONCATENATE(Q4,$A7)</f>
        <v>A5A1</v>
      </c>
      <c r="S7" s="56" t="str">
        <f>CONCATENATE($A7,T4)</f>
        <v>A1A6</v>
      </c>
      <c r="T7" s="313" t="str">
        <f>IF(S8="","",IF(S8=U8,"△",IF(S8&gt;U8,"〇","×")))</f>
        <v>〇</v>
      </c>
      <c r="U7" s="57" t="str">
        <f>CONCATENATE(T4,$A7)</f>
        <v>A6A1</v>
      </c>
      <c r="V7" s="312"/>
      <c r="W7" s="313"/>
      <c r="X7" s="314"/>
      <c r="Y7" s="443">
        <f>COUNTIF($E7:$T7,"〇")</f>
        <v>4</v>
      </c>
      <c r="Z7" s="430">
        <f>COUNTIF($E7:$T7,"×")</f>
        <v>0</v>
      </c>
      <c r="AA7" s="430">
        <f>COUNTIF($E7:$T7,"△")</f>
        <v>1</v>
      </c>
      <c r="AB7" s="430">
        <f>Y7*2+AA7</f>
        <v>9</v>
      </c>
      <c r="AC7" s="432">
        <f>IF(G8="","",D8+G8+M8+P8+J8+S8)</f>
        <v>49</v>
      </c>
      <c r="AD7" s="434">
        <f>IF(AC7="","",AB7*100+AC7)</f>
        <v>949</v>
      </c>
      <c r="AE7" s="436">
        <f>IF(AC7="","",F8+I8+L8+O8+R8+U8)</f>
        <v>18</v>
      </c>
      <c r="AF7" s="432">
        <f>IF(AD7="","",RANK(AD7,AD7:AD18,0))</f>
        <v>2</v>
      </c>
      <c r="AG7" s="438"/>
      <c r="AH7" s="83" t="str">
        <f>CONCATENATE(A5,AF7)</f>
        <v>A2</v>
      </c>
      <c r="AI7" s="84" t="str">
        <f>B7</f>
        <v>鞍月アタッカーズ</v>
      </c>
    </row>
    <row r="8" spans="1:34" ht="34.5" customHeight="1">
      <c r="A8" s="445"/>
      <c r="B8" s="441"/>
      <c r="C8" s="441"/>
      <c r="D8" s="448"/>
      <c r="E8" s="449"/>
      <c r="F8" s="450"/>
      <c r="G8" s="315">
        <f>VLOOKUP(G7,'対戦表'!$AG:$AH,2,0)</f>
        <v>9</v>
      </c>
      <c r="H8" s="316" t="s">
        <v>252</v>
      </c>
      <c r="I8" s="317">
        <f>VLOOKUP(I7,'対戦表'!$AG:$AH,2,0)</f>
        <v>9</v>
      </c>
      <c r="J8" s="315">
        <f>VLOOKUP(J7,'対戦表'!$AG:$AH,2,0)</f>
        <v>10</v>
      </c>
      <c r="K8" s="316" t="s">
        <v>252</v>
      </c>
      <c r="L8" s="317">
        <f>VLOOKUP(L7,'対戦表'!$AG:$AH,2,0)</f>
        <v>2</v>
      </c>
      <c r="M8" s="315">
        <f>VLOOKUP(M7,'対戦表'!$AG:$AH,2,0)</f>
        <v>10</v>
      </c>
      <c r="N8" s="316" t="s">
        <v>252</v>
      </c>
      <c r="O8" s="317">
        <f>VLOOKUP(O7,'対戦表'!$AG:$AH,2,0)</f>
        <v>3</v>
      </c>
      <c r="P8" s="315">
        <f>VLOOKUP(P7,'対戦表'!$AG:$AH,2,0)</f>
        <v>8</v>
      </c>
      <c r="Q8" s="316" t="s">
        <v>252</v>
      </c>
      <c r="R8" s="317">
        <f>VLOOKUP(R7,'対戦表'!$AG:$AH,2,0)</f>
        <v>4</v>
      </c>
      <c r="S8" s="315">
        <f>VLOOKUP(S7,'対戦表'!$AG:$AH,2,0)</f>
        <v>12</v>
      </c>
      <c r="T8" s="316" t="s">
        <v>252</v>
      </c>
      <c r="U8" s="317">
        <f>VLOOKUP(U7,'対戦表'!$AG:$AH,2,0)</f>
        <v>0</v>
      </c>
      <c r="V8" s="318"/>
      <c r="W8" s="316"/>
      <c r="X8" s="319"/>
      <c r="Y8" s="446"/>
      <c r="Z8" s="447"/>
      <c r="AA8" s="447"/>
      <c r="AB8" s="447"/>
      <c r="AC8" s="432"/>
      <c r="AD8" s="434"/>
      <c r="AE8" s="436"/>
      <c r="AF8" s="432"/>
      <c r="AG8" s="422"/>
      <c r="AH8" s="49"/>
    </row>
    <row r="9" spans="1:35" ht="34.5" customHeight="1">
      <c r="A9" s="439" t="str">
        <f>CONCATENATE(A5,2)</f>
        <v>A2</v>
      </c>
      <c r="B9" s="441" t="str">
        <f>VLOOKUP(A9,'チーム表'!C:D,2,FALSE)</f>
        <v>寺井クラブ</v>
      </c>
      <c r="C9" s="441"/>
      <c r="D9" s="320"/>
      <c r="E9" s="313" t="str">
        <f>IF(D10="","",IF(D10=F10,"△",IF(D10&gt;F10,"〇","×")))</f>
        <v>△</v>
      </c>
      <c r="F9" s="321"/>
      <c r="G9" s="424"/>
      <c r="H9" s="425"/>
      <c r="I9" s="426"/>
      <c r="J9" s="56" t="str">
        <f>CONCATENATE($A9,K4)</f>
        <v>A2A3</v>
      </c>
      <c r="K9" s="313" t="str">
        <f>IF(J10="","",IF(J10=L10,"△",IF(J10&gt;L10,"〇","×")))</f>
        <v>〇</v>
      </c>
      <c r="L9" s="57" t="str">
        <f>CONCATENATE(K4,$A9)</f>
        <v>A3A2</v>
      </c>
      <c r="M9" s="56" t="str">
        <f>CONCATENATE($A9,N4)</f>
        <v>A2A4</v>
      </c>
      <c r="N9" s="313" t="str">
        <f>IF(M10="","",IF(M10=O10,"△",IF(M10&gt;O10,"〇","×")))</f>
        <v>〇</v>
      </c>
      <c r="O9" s="57" t="str">
        <f>CONCATENATE(N4,$A9)</f>
        <v>A4A2</v>
      </c>
      <c r="P9" s="56" t="str">
        <f>CONCATENATE($A9,Q4)</f>
        <v>A2A5</v>
      </c>
      <c r="Q9" s="313" t="str">
        <f>IF(P10="","",IF(P10=R10,"△",IF(P10&gt;R10,"〇","×")))</f>
        <v>〇</v>
      </c>
      <c r="R9" s="57" t="str">
        <f>CONCATENATE(Q4,$A9)</f>
        <v>A5A2</v>
      </c>
      <c r="S9" s="56" t="str">
        <f>CONCATENATE($A9,T4)</f>
        <v>A2A6</v>
      </c>
      <c r="T9" s="313" t="str">
        <f>IF(S10="","",IF(S10=U10,"△",IF(S10&gt;U10,"〇","×")))</f>
        <v>〇</v>
      </c>
      <c r="U9" s="57" t="str">
        <f>CONCATENATE(T4,$A9)</f>
        <v>A6A2</v>
      </c>
      <c r="V9" s="312"/>
      <c r="W9" s="313"/>
      <c r="X9" s="314"/>
      <c r="Y9" s="443">
        <f>COUNTIF($E9:$T9,"〇")</f>
        <v>4</v>
      </c>
      <c r="Z9" s="430">
        <f>COUNTIF($E9:$T9,"×")</f>
        <v>0</v>
      </c>
      <c r="AA9" s="430">
        <f>COUNTIF($E9:$T9,"△")</f>
        <v>1</v>
      </c>
      <c r="AB9" s="430">
        <f>Y9*2+AA9</f>
        <v>9</v>
      </c>
      <c r="AC9" s="432">
        <f>IF(D10="","",D10+G10+M10+P10+J10+S10)</f>
        <v>51</v>
      </c>
      <c r="AD9" s="434">
        <f>IF(AC9="","",AB9*100+AC9)</f>
        <v>951</v>
      </c>
      <c r="AE9" s="436">
        <f>IF(AC9="","",F10+I10+L10+O10+R10+U10)</f>
        <v>25</v>
      </c>
      <c r="AF9" s="432">
        <f>IF(AD9="","",RANK(AD9,AD7:AD18,0))</f>
        <v>1</v>
      </c>
      <c r="AG9" s="438"/>
      <c r="AH9" s="83" t="str">
        <f>CONCATENATE(A5,AF9)</f>
        <v>A1</v>
      </c>
      <c r="AI9" s="84" t="str">
        <f>B9</f>
        <v>寺井クラブ</v>
      </c>
    </row>
    <row r="10" spans="1:34" ht="34.5" customHeight="1">
      <c r="A10" s="445"/>
      <c r="B10" s="441"/>
      <c r="C10" s="441"/>
      <c r="D10" s="320">
        <f>IF(I8="","",I8)</f>
        <v>9</v>
      </c>
      <c r="E10" s="313" t="s">
        <v>252</v>
      </c>
      <c r="F10" s="321">
        <f>IF(G8="","",G8)</f>
        <v>9</v>
      </c>
      <c r="G10" s="448"/>
      <c r="H10" s="449"/>
      <c r="I10" s="450"/>
      <c r="J10" s="315">
        <f>VLOOKUP(J9,'対戦表'!$AG:$AH,2,0)</f>
        <v>9</v>
      </c>
      <c r="K10" s="316" t="s">
        <v>252</v>
      </c>
      <c r="L10" s="317">
        <f>VLOOKUP(L9,'対戦表'!$AG:$AH,2,0)</f>
        <v>4</v>
      </c>
      <c r="M10" s="315">
        <f>VLOOKUP(M9,'対戦表'!$AG:$AH,2,0)</f>
        <v>10</v>
      </c>
      <c r="N10" s="316" t="s">
        <v>252</v>
      </c>
      <c r="O10" s="317">
        <f>VLOOKUP(O9,'対戦表'!$AG:$AH,2,0)</f>
        <v>6</v>
      </c>
      <c r="P10" s="315">
        <f>VLOOKUP(P9,'対戦表'!$AG:$AH,2,0)</f>
        <v>11</v>
      </c>
      <c r="Q10" s="316" t="s">
        <v>252</v>
      </c>
      <c r="R10" s="317">
        <f>VLOOKUP(R9,'対戦表'!$AG:$AH,2,0)</f>
        <v>6</v>
      </c>
      <c r="S10" s="315">
        <f>VLOOKUP(S9,'対戦表'!$AG:$AH,2,0)</f>
        <v>12</v>
      </c>
      <c r="T10" s="316" t="s">
        <v>252</v>
      </c>
      <c r="U10" s="317">
        <f>VLOOKUP(U9,'対戦表'!$AG:$AH,2,0)</f>
        <v>0</v>
      </c>
      <c r="V10" s="318"/>
      <c r="W10" s="316"/>
      <c r="X10" s="319"/>
      <c r="Y10" s="446"/>
      <c r="Z10" s="447"/>
      <c r="AA10" s="447"/>
      <c r="AB10" s="447"/>
      <c r="AC10" s="432"/>
      <c r="AD10" s="434"/>
      <c r="AE10" s="436"/>
      <c r="AF10" s="432"/>
      <c r="AG10" s="422"/>
      <c r="AH10" s="49"/>
    </row>
    <row r="11" spans="1:35" ht="34.5" customHeight="1">
      <c r="A11" s="439" t="str">
        <f>CONCATENATE(A5,3)</f>
        <v>A3</v>
      </c>
      <c r="B11" s="441" t="str">
        <f>VLOOKUP(A11,'チーム表'!C:D,2,FALSE)</f>
        <v>珠洲クラブ</v>
      </c>
      <c r="C11" s="441"/>
      <c r="D11" s="312"/>
      <c r="E11" s="322" t="str">
        <f>IF(D12="","",IF(D12=F12,"△",IF(D12&gt;F12,"〇","×")))</f>
        <v>×</v>
      </c>
      <c r="F11" s="314"/>
      <c r="G11" s="312"/>
      <c r="H11" s="322" t="str">
        <f>IF(G12="","",IF(G12=I12,"△",IF(G12&gt;I12,"〇","×")))</f>
        <v>×</v>
      </c>
      <c r="I11" s="314"/>
      <c r="J11" s="424"/>
      <c r="K11" s="425"/>
      <c r="L11" s="426"/>
      <c r="M11" s="56" t="str">
        <f>CONCATENATE($A11,N4)</f>
        <v>A3A4</v>
      </c>
      <c r="N11" s="313" t="str">
        <f>IF(M12="","",IF(M12=O12,"△",IF(M12&gt;O12,"〇","×")))</f>
        <v>×</v>
      </c>
      <c r="O11" s="57" t="str">
        <f>CONCATENATE(N4,$A11)</f>
        <v>A4A3</v>
      </c>
      <c r="P11" s="56" t="str">
        <f>CONCATENATE($A11,Q4)</f>
        <v>A3A5</v>
      </c>
      <c r="Q11" s="313" t="str">
        <f>IF(P12="","",IF(P12=R12,"△",IF(P12&gt;R12,"〇","×")))</f>
        <v>×</v>
      </c>
      <c r="R11" s="57" t="str">
        <f>CONCATENATE(Q4,$A11)</f>
        <v>A5A3</v>
      </c>
      <c r="S11" s="56" t="str">
        <f>CONCATENATE($A11,T4)</f>
        <v>A3A6</v>
      </c>
      <c r="T11" s="313" t="str">
        <f>IF(S12="","",IF(S12=U12,"△",IF(S12&gt;U12,"〇","×")))</f>
        <v>〇</v>
      </c>
      <c r="U11" s="57" t="str">
        <f>CONCATENATE(T4,$A11)</f>
        <v>A6A3</v>
      </c>
      <c r="V11" s="312"/>
      <c r="W11" s="313"/>
      <c r="X11" s="314"/>
      <c r="Y11" s="443">
        <f>COUNTIF($E11:$T11,"〇")</f>
        <v>1</v>
      </c>
      <c r="Z11" s="430">
        <f>COUNTIF($E11:$T11,"×")</f>
        <v>4</v>
      </c>
      <c r="AA11" s="430">
        <f>COUNTIF($E11:$T11,"△")</f>
        <v>0</v>
      </c>
      <c r="AB11" s="430">
        <f>Y11*2+AA11</f>
        <v>2</v>
      </c>
      <c r="AC11" s="432">
        <f>IF(G12="","",D12+G12+M12+P12+J12+S12)</f>
        <v>21</v>
      </c>
      <c r="AD11" s="434">
        <f>IF(AC11="","",AB11*100+AC11)</f>
        <v>221</v>
      </c>
      <c r="AE11" s="436">
        <f>IF(AC11="","",F12+I12+L12+O12+R12+U12)</f>
        <v>36</v>
      </c>
      <c r="AF11" s="432">
        <f>IF(AD11="","",RANK(AD11,AD7:AD18,0))</f>
        <v>5</v>
      </c>
      <c r="AG11" s="422"/>
      <c r="AH11" s="83" t="str">
        <f>CONCATENATE(A5,AF11)</f>
        <v>A5</v>
      </c>
      <c r="AI11" s="84" t="str">
        <f>B11</f>
        <v>珠洲クラブ</v>
      </c>
    </row>
    <row r="12" spans="1:34" ht="34.5" customHeight="1">
      <c r="A12" s="445"/>
      <c r="B12" s="441"/>
      <c r="C12" s="441"/>
      <c r="D12" s="318">
        <f>IF(L8="","",L8)</f>
        <v>2</v>
      </c>
      <c r="E12" s="316" t="s">
        <v>252</v>
      </c>
      <c r="F12" s="319">
        <f>IF(J8="","",J8)</f>
        <v>10</v>
      </c>
      <c r="G12" s="318">
        <f>IF(L10="","",L10)</f>
        <v>4</v>
      </c>
      <c r="H12" s="316" t="s">
        <v>252</v>
      </c>
      <c r="I12" s="319">
        <f>IF(J10="","",J10)</f>
        <v>9</v>
      </c>
      <c r="J12" s="448"/>
      <c r="K12" s="449"/>
      <c r="L12" s="450"/>
      <c r="M12" s="315">
        <f>VLOOKUP(M11,'対戦表'!$AG:$AH,2,0)</f>
        <v>5</v>
      </c>
      <c r="N12" s="316" t="s">
        <v>252</v>
      </c>
      <c r="O12" s="317">
        <f>VLOOKUP(O11,'対戦表'!$AG:$AH,2,0)</f>
        <v>7</v>
      </c>
      <c r="P12" s="315">
        <f>VLOOKUP(P11,'対戦表'!$AG:$AH,2,0)</f>
        <v>3</v>
      </c>
      <c r="Q12" s="316" t="s">
        <v>252</v>
      </c>
      <c r="R12" s="317">
        <f>VLOOKUP(R11,'対戦表'!$AG:$AH,2,0)</f>
        <v>10</v>
      </c>
      <c r="S12" s="315">
        <f>VLOOKUP(S11,'対戦表'!$AG:$AH,2,0)</f>
        <v>7</v>
      </c>
      <c r="T12" s="316" t="s">
        <v>252</v>
      </c>
      <c r="U12" s="317">
        <f>VLOOKUP(U11,'対戦表'!$AG:$AH,2,0)</f>
        <v>0</v>
      </c>
      <c r="V12" s="318"/>
      <c r="W12" s="316"/>
      <c r="X12" s="319"/>
      <c r="Y12" s="446"/>
      <c r="Z12" s="447"/>
      <c r="AA12" s="447"/>
      <c r="AB12" s="447"/>
      <c r="AC12" s="432"/>
      <c r="AD12" s="434"/>
      <c r="AE12" s="436"/>
      <c r="AF12" s="432"/>
      <c r="AG12" s="422"/>
      <c r="AH12" s="49"/>
    </row>
    <row r="13" spans="1:35" ht="34.5" customHeight="1">
      <c r="A13" s="439" t="str">
        <f>CONCATENATE(A5,4)</f>
        <v>A4</v>
      </c>
      <c r="B13" s="441" t="str">
        <f>VLOOKUP(A13,'チーム表'!C:D,2,FALSE)</f>
        <v>山中SPARS</v>
      </c>
      <c r="C13" s="441"/>
      <c r="D13" s="312"/>
      <c r="E13" s="322" t="str">
        <f>IF(D14="","",IF(D14=F14,"△",IF(D14&gt;F14,"〇","×")))</f>
        <v>×</v>
      </c>
      <c r="F13" s="314"/>
      <c r="G13" s="312"/>
      <c r="H13" s="322" t="str">
        <f>IF(G14="","",IF(G14=I14,"△",IF(G14&gt;I14,"〇","×")))</f>
        <v>×</v>
      </c>
      <c r="I13" s="314"/>
      <c r="J13" s="312"/>
      <c r="K13" s="322" t="str">
        <f>IF(J14="","",IF(J14=L14,"△",IF(J14&gt;L14,"〇","×")))</f>
        <v>〇</v>
      </c>
      <c r="L13" s="314"/>
      <c r="M13" s="424"/>
      <c r="N13" s="425"/>
      <c r="O13" s="425"/>
      <c r="P13" s="56" t="str">
        <f>CONCATENATE($A13,Q4)</f>
        <v>A4A5</v>
      </c>
      <c r="Q13" s="313" t="str">
        <f>IF(P14="","",IF(P14=R14,"△",IF(P14&gt;R14,"〇","×")))</f>
        <v>×</v>
      </c>
      <c r="R13" s="57" t="str">
        <f>CONCATENATE(Q4,$A13)</f>
        <v>A5A4</v>
      </c>
      <c r="S13" s="56" t="str">
        <f>CONCATENATE($A13,T4)</f>
        <v>A4A6</v>
      </c>
      <c r="T13" s="313" t="str">
        <f>IF(S14="","",IF(S14=U14,"△",IF(S14&gt;U14,"〇","×")))</f>
        <v>〇</v>
      </c>
      <c r="U13" s="57" t="str">
        <f>CONCATENATE(T4,$A13)</f>
        <v>A6A4</v>
      </c>
      <c r="V13" s="312"/>
      <c r="W13" s="313"/>
      <c r="X13" s="314"/>
      <c r="Y13" s="443">
        <f>COUNTIF($E13:$T13,"〇")</f>
        <v>2</v>
      </c>
      <c r="Z13" s="430">
        <f>COUNTIF($E13:$T13,"×")</f>
        <v>3</v>
      </c>
      <c r="AA13" s="430">
        <f>COUNTIF($E13:$T13,"△")</f>
        <v>0</v>
      </c>
      <c r="AB13" s="430">
        <f>Y13*2+AA13</f>
        <v>4</v>
      </c>
      <c r="AC13" s="432">
        <f>IF(G14="","",D14+G14+M14+P14+J14+S14)</f>
        <v>33</v>
      </c>
      <c r="AD13" s="434">
        <f>IF(AC13="","",AB13*100+AC13)</f>
        <v>433</v>
      </c>
      <c r="AE13" s="436">
        <f>IF(AC13="","",F14+I14+L14+O14+R14+U14)</f>
        <v>39</v>
      </c>
      <c r="AF13" s="432">
        <f>IF(AD13="","",RANK(AD13,AD7:AD18,0))</f>
        <v>4</v>
      </c>
      <c r="AG13" s="451"/>
      <c r="AH13" s="83" t="str">
        <f>CONCATENATE(A5,AF13)</f>
        <v>A4</v>
      </c>
      <c r="AI13" s="84" t="str">
        <f>B13</f>
        <v>山中SPARS</v>
      </c>
    </row>
    <row r="14" spans="1:34" ht="34.5" customHeight="1">
      <c r="A14" s="445"/>
      <c r="B14" s="458"/>
      <c r="C14" s="458"/>
      <c r="D14" s="320">
        <f>IF(O8="","",O8)</f>
        <v>3</v>
      </c>
      <c r="E14" s="313" t="s">
        <v>252</v>
      </c>
      <c r="F14" s="321">
        <f>IF(M8="","",M8)</f>
        <v>10</v>
      </c>
      <c r="G14" s="320">
        <f>IF(O10="","",O10)</f>
        <v>6</v>
      </c>
      <c r="H14" s="313" t="s">
        <v>252</v>
      </c>
      <c r="I14" s="321">
        <f>IF(M10="","",M10)</f>
        <v>10</v>
      </c>
      <c r="J14" s="320">
        <f>IF(O12="","",O12)</f>
        <v>7</v>
      </c>
      <c r="K14" s="313" t="s">
        <v>252</v>
      </c>
      <c r="L14" s="321">
        <f>IF(M12="","",M12)</f>
        <v>5</v>
      </c>
      <c r="M14" s="459"/>
      <c r="N14" s="460"/>
      <c r="O14" s="460"/>
      <c r="P14" s="315">
        <f>VLOOKUP(P13,'対戦表'!$AG:$AH,2,0)</f>
        <v>7</v>
      </c>
      <c r="Q14" s="316" t="s">
        <v>252</v>
      </c>
      <c r="R14" s="317">
        <f>VLOOKUP(R13,'対戦表'!$AG:$AH,2,0)</f>
        <v>11</v>
      </c>
      <c r="S14" s="315">
        <f>VLOOKUP(S13,'対戦表'!$AG:$AH,2,0)</f>
        <v>10</v>
      </c>
      <c r="T14" s="316" t="s">
        <v>252</v>
      </c>
      <c r="U14" s="317">
        <f>VLOOKUP(U13,'対戦表'!$AG:$AH,2,0)</f>
        <v>3</v>
      </c>
      <c r="V14" s="318"/>
      <c r="W14" s="316"/>
      <c r="X14" s="319"/>
      <c r="Y14" s="446"/>
      <c r="Z14" s="447"/>
      <c r="AA14" s="447"/>
      <c r="AB14" s="447"/>
      <c r="AC14" s="432"/>
      <c r="AD14" s="434"/>
      <c r="AE14" s="436"/>
      <c r="AF14" s="432"/>
      <c r="AG14" s="457"/>
      <c r="AH14" s="49"/>
    </row>
    <row r="15" spans="1:35" ht="34.5" customHeight="1">
      <c r="A15" s="439" t="str">
        <f>CONCATENATE(A5,5)</f>
        <v>A5</v>
      </c>
      <c r="B15" s="482" t="str">
        <f>VLOOKUP(A15,'チーム表'!C:D,2,FALSE)</f>
        <v>鵜川ミラクルフェニックス</v>
      </c>
      <c r="C15" s="483"/>
      <c r="D15" s="312"/>
      <c r="E15" s="322" t="str">
        <f>IF(D16="","",IF(D16=F16,"△",IF(D16&gt;F16,"〇","×")))</f>
        <v>×</v>
      </c>
      <c r="F15" s="314"/>
      <c r="G15" s="312"/>
      <c r="H15" s="322" t="str">
        <f>IF(G16="","",IF(G16=I16,"△",IF(G16&gt;I16,"〇","×")))</f>
        <v>×</v>
      </c>
      <c r="I15" s="314"/>
      <c r="J15" s="312"/>
      <c r="K15" s="322" t="str">
        <f>IF(J16="","",IF(J16=L16,"△",IF(J16&gt;L16,"〇","×")))</f>
        <v>〇</v>
      </c>
      <c r="L15" s="314"/>
      <c r="M15" s="312"/>
      <c r="N15" s="322" t="str">
        <f>IF(M16="","",IF(M16=O16,"△",IF(M16&gt;O16,"〇","×")))</f>
        <v>〇</v>
      </c>
      <c r="O15" s="314"/>
      <c r="P15" s="424">
        <f>IF(P16="","",IF(P16=R16,"△",IF(P16&gt;R16,"〇","×")))</f>
      </c>
      <c r="Q15" s="425"/>
      <c r="R15" s="426"/>
      <c r="S15" s="56" t="str">
        <f>CONCATENATE($A15,T4)</f>
        <v>A5A6</v>
      </c>
      <c r="T15" s="313" t="str">
        <f>IF(S16="","",IF(S16=U16,"△",IF(S16&gt;U16,"〇","×")))</f>
        <v>〇</v>
      </c>
      <c r="U15" s="57" t="str">
        <f>CONCATENATE(T4,$A15)</f>
        <v>A6A5</v>
      </c>
      <c r="V15" s="312"/>
      <c r="W15" s="313"/>
      <c r="X15" s="314"/>
      <c r="Y15" s="443">
        <f>COUNTIF($E15:$T15,"〇")</f>
        <v>3</v>
      </c>
      <c r="Z15" s="430">
        <f>COUNTIF($E15:$T15,"×")</f>
        <v>2</v>
      </c>
      <c r="AA15" s="430">
        <f>COUNTIF($E15:$T15,"△")</f>
        <v>0</v>
      </c>
      <c r="AB15" s="430">
        <f>Y15*2+AA15</f>
        <v>6</v>
      </c>
      <c r="AC15" s="432">
        <f>IF(G16="","",D16+G16+M16+P16+J16+S16)</f>
        <v>41</v>
      </c>
      <c r="AD15" s="434">
        <f>IF(AC15="","",AB15*100+AC15)</f>
        <v>641</v>
      </c>
      <c r="AE15" s="436">
        <f>IF(AC15="","",F16+I16+L16+O16+R16+U16)</f>
        <v>30</v>
      </c>
      <c r="AF15" s="432">
        <f>IF(AD15="","",RANK(AD15,AD7:AD18,0))</f>
        <v>3</v>
      </c>
      <c r="AG15" s="438"/>
      <c r="AH15" s="83" t="str">
        <f>CONCATENATE(A5,AF15)</f>
        <v>A3</v>
      </c>
      <c r="AI15" s="84" t="str">
        <f>B15</f>
        <v>鵜川ミラクルフェニックス</v>
      </c>
    </row>
    <row r="16" spans="1:34" ht="34.5" customHeight="1">
      <c r="A16" s="445"/>
      <c r="B16" s="484"/>
      <c r="C16" s="485"/>
      <c r="D16" s="318">
        <f>IF($R8="","",$R8)</f>
        <v>4</v>
      </c>
      <c r="E16" s="316" t="s">
        <v>252</v>
      </c>
      <c r="F16" s="319">
        <f>IF($P8="","",$P8)</f>
        <v>8</v>
      </c>
      <c r="G16" s="318">
        <f>IF($R10="","",$R10)</f>
        <v>6</v>
      </c>
      <c r="H16" s="316" t="s">
        <v>252</v>
      </c>
      <c r="I16" s="319">
        <f>IF($P10="","",$P10)</f>
        <v>11</v>
      </c>
      <c r="J16" s="318">
        <f>IF($R12="","",$R12)</f>
        <v>10</v>
      </c>
      <c r="K16" s="316" t="s">
        <v>252</v>
      </c>
      <c r="L16" s="319">
        <f>IF($P12="","",$P12)</f>
        <v>3</v>
      </c>
      <c r="M16" s="318">
        <f>IF($R14="","",$R14)</f>
        <v>11</v>
      </c>
      <c r="N16" s="316" t="s">
        <v>252</v>
      </c>
      <c r="O16" s="319">
        <f>IF($P14="","",$P14)</f>
        <v>7</v>
      </c>
      <c r="P16" s="448"/>
      <c r="Q16" s="449"/>
      <c r="R16" s="450"/>
      <c r="S16" s="315">
        <f>VLOOKUP(S15,'対戦表'!$AG:$AH,2,0)</f>
        <v>10</v>
      </c>
      <c r="T16" s="316" t="s">
        <v>252</v>
      </c>
      <c r="U16" s="317">
        <f>VLOOKUP(U15,'対戦表'!$AG:$AH,2,0)</f>
        <v>1</v>
      </c>
      <c r="V16" s="318"/>
      <c r="W16" s="316"/>
      <c r="X16" s="319"/>
      <c r="Y16" s="446"/>
      <c r="Z16" s="447"/>
      <c r="AA16" s="447"/>
      <c r="AB16" s="447"/>
      <c r="AC16" s="432"/>
      <c r="AD16" s="434"/>
      <c r="AE16" s="436"/>
      <c r="AF16" s="432"/>
      <c r="AG16" s="422"/>
      <c r="AH16" s="49" t="str">
        <f>CONCATENATE($A$5,AF16)</f>
        <v>A</v>
      </c>
    </row>
    <row r="17" spans="1:35" ht="34.5" customHeight="1">
      <c r="A17" s="439" t="str">
        <f>CONCATENATE(A5,6)</f>
        <v>A6</v>
      </c>
      <c r="B17" s="441" t="str">
        <f>VLOOKUP(A17,'チーム表'!C:D,2,FALSE)</f>
        <v>三馬パワフル</v>
      </c>
      <c r="C17" s="441"/>
      <c r="D17" s="320"/>
      <c r="E17" s="313" t="str">
        <f>IF(D18="","",IF(D18=F18,"△",IF(D18&gt;F18,"〇","×")))</f>
        <v>×</v>
      </c>
      <c r="F17" s="321"/>
      <c r="G17" s="320"/>
      <c r="H17" s="313" t="str">
        <f>IF(G18="","",IF(G18=I18,"△",IF(G18&gt;I18,"〇","×")))</f>
        <v>×</v>
      </c>
      <c r="I17" s="321"/>
      <c r="J17" s="320"/>
      <c r="K17" s="313" t="str">
        <f>IF(J18="","",IF(J18=L18,"△",IF(J18&gt;L18,"〇","×")))</f>
        <v>×</v>
      </c>
      <c r="L17" s="321"/>
      <c r="M17" s="320"/>
      <c r="N17" s="313" t="str">
        <f>IF(M18="","",IF(M18=O18,"△",IF(M18&gt;O18,"〇","×")))</f>
        <v>×</v>
      </c>
      <c r="O17" s="321"/>
      <c r="P17" s="320"/>
      <c r="Q17" s="313" t="str">
        <f>IF(P18="","",IF(P18=R18,"△",IF(P18&gt;R18,"〇","×")))</f>
        <v>×</v>
      </c>
      <c r="R17" s="321"/>
      <c r="S17" s="424"/>
      <c r="T17" s="425"/>
      <c r="U17" s="425"/>
      <c r="V17" s="312"/>
      <c r="W17" s="313"/>
      <c r="X17" s="314"/>
      <c r="Y17" s="443">
        <f>COUNTIF($E17:$T17,"〇")</f>
        <v>0</v>
      </c>
      <c r="Z17" s="430">
        <f>COUNTIF($E17:$T17,"×")</f>
        <v>5</v>
      </c>
      <c r="AA17" s="430">
        <f>COUNTIF($E17:$T17,"△")</f>
        <v>0</v>
      </c>
      <c r="AB17" s="430">
        <f>Y17*2+AA17</f>
        <v>0</v>
      </c>
      <c r="AC17" s="432">
        <f>IF(G18="","",D18+G18+M18+P18+J18+S18)</f>
        <v>4</v>
      </c>
      <c r="AD17" s="434">
        <f>IF(AC17="","",AB17*100+AC17)</f>
        <v>4</v>
      </c>
      <c r="AE17" s="436">
        <f>IF(AC17="","",F18+I18+L18+O18+R18+U18)</f>
        <v>51</v>
      </c>
      <c r="AF17" s="432">
        <f>IF(AD17="","",RANK(AD17,AD7:AD18,0))</f>
        <v>6</v>
      </c>
      <c r="AG17" s="438"/>
      <c r="AH17" s="83" t="str">
        <f>CONCATENATE(A5,AF17)</f>
        <v>A6</v>
      </c>
      <c r="AI17" s="84" t="str">
        <f>B17</f>
        <v>三馬パワフル</v>
      </c>
    </row>
    <row r="18" spans="1:34" ht="34.5" customHeight="1" thickBot="1">
      <c r="A18" s="440"/>
      <c r="B18" s="442"/>
      <c r="C18" s="442"/>
      <c r="D18" s="323">
        <f>IF($U8="","",$U8)</f>
        <v>0</v>
      </c>
      <c r="E18" s="324" t="s">
        <v>252</v>
      </c>
      <c r="F18" s="325">
        <f>IF($S8="","",$S8)</f>
        <v>12</v>
      </c>
      <c r="G18" s="323">
        <f>IF($U10="","",$U10)</f>
        <v>0</v>
      </c>
      <c r="H18" s="324" t="s">
        <v>252</v>
      </c>
      <c r="I18" s="325">
        <f>IF($S10="","",$S10)</f>
        <v>12</v>
      </c>
      <c r="J18" s="323">
        <f>IF($U12="","",$U12)</f>
        <v>0</v>
      </c>
      <c r="K18" s="324" t="s">
        <v>252</v>
      </c>
      <c r="L18" s="325">
        <f>IF($S12="","",$S12)</f>
        <v>7</v>
      </c>
      <c r="M18" s="323">
        <f>IF($U14="","",$U14)</f>
        <v>3</v>
      </c>
      <c r="N18" s="324" t="s">
        <v>252</v>
      </c>
      <c r="O18" s="325">
        <f>IF($S14="","",$S14)</f>
        <v>10</v>
      </c>
      <c r="P18" s="323">
        <f>IF($U16="","",$U16)</f>
        <v>1</v>
      </c>
      <c r="Q18" s="324" t="s">
        <v>252</v>
      </c>
      <c r="R18" s="325">
        <f>IF($S16="","",$S16)</f>
        <v>10</v>
      </c>
      <c r="S18" s="427"/>
      <c r="T18" s="428"/>
      <c r="U18" s="428"/>
      <c r="V18" s="323"/>
      <c r="W18" s="324"/>
      <c r="X18" s="325"/>
      <c r="Y18" s="444"/>
      <c r="Z18" s="431"/>
      <c r="AA18" s="431"/>
      <c r="AB18" s="431"/>
      <c r="AC18" s="433"/>
      <c r="AD18" s="435"/>
      <c r="AE18" s="437"/>
      <c r="AF18" s="433"/>
      <c r="AG18" s="423"/>
      <c r="AH18" s="49"/>
    </row>
    <row r="19" spans="2:33" ht="34.5" customHeight="1"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</row>
    <row r="20" spans="1:34" ht="34.5" customHeight="1" thickBot="1">
      <c r="A20" s="3"/>
      <c r="B20" s="2"/>
      <c r="C20" s="2"/>
      <c r="D20" s="2"/>
      <c r="E20" s="2" t="str">
        <f>CONCATENATE(A21,"1")</f>
        <v>B1</v>
      </c>
      <c r="F20" s="2"/>
      <c r="G20" s="2"/>
      <c r="H20" s="2" t="str">
        <f>CONCATENATE(A21,"2")</f>
        <v>B2</v>
      </c>
      <c r="I20" s="2"/>
      <c r="J20" s="2"/>
      <c r="K20" s="2" t="str">
        <f>CONCATENATE(A21,"3")</f>
        <v>B3</v>
      </c>
      <c r="L20" s="2"/>
      <c r="M20" s="2"/>
      <c r="N20" s="2" t="str">
        <f>CONCATENATE(A21,"4")</f>
        <v>B4</v>
      </c>
      <c r="O20" s="2"/>
      <c r="P20" s="2"/>
      <c r="Q20" s="2" t="str">
        <f>CONCATENATE(A21,"5")</f>
        <v>B5</v>
      </c>
      <c r="R20" s="2"/>
      <c r="S20" s="2"/>
      <c r="T20" s="2" t="str">
        <f>CONCATENATE(A21,"6")</f>
        <v>B6</v>
      </c>
      <c r="U20" s="2"/>
      <c r="V20" s="2"/>
      <c r="W20" s="2" t="str">
        <f>CONCATENATE(A21,"7")</f>
        <v>B7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34.5" customHeight="1">
      <c r="A21" s="476" t="s">
        <v>125</v>
      </c>
      <c r="B21" s="478" t="s">
        <v>42</v>
      </c>
      <c r="C21" s="478"/>
      <c r="D21" s="468" t="str">
        <f>B23</f>
        <v>大門ドッジボールクラブ</v>
      </c>
      <c r="E21" s="469"/>
      <c r="F21" s="470"/>
      <c r="G21" s="468" t="str">
        <f>B25</f>
        <v>田上闘球DREAMS</v>
      </c>
      <c r="H21" s="469"/>
      <c r="I21" s="470"/>
      <c r="J21" s="468" t="str">
        <f>B27</f>
        <v>松任の大魔陣</v>
      </c>
      <c r="K21" s="469"/>
      <c r="L21" s="470"/>
      <c r="M21" s="468" t="str">
        <f>B29</f>
        <v>小木クラブ</v>
      </c>
      <c r="N21" s="469"/>
      <c r="O21" s="470"/>
      <c r="P21" s="468" t="str">
        <f>B31</f>
        <v>向本折クラブA</v>
      </c>
      <c r="Q21" s="469"/>
      <c r="R21" s="470"/>
      <c r="S21" s="468" t="str">
        <f>B33</f>
        <v>千坂ドッジファイヤーズ</v>
      </c>
      <c r="T21" s="469"/>
      <c r="U21" s="470"/>
      <c r="V21" s="468" t="str">
        <f>B35</f>
        <v>鳳至ドッジボールクラブ</v>
      </c>
      <c r="W21" s="469"/>
      <c r="X21" s="469"/>
      <c r="Y21" s="474" t="s">
        <v>26</v>
      </c>
      <c r="Z21" s="466" t="s">
        <v>27</v>
      </c>
      <c r="AA21" s="466" t="s">
        <v>28</v>
      </c>
      <c r="AB21" s="480" t="s">
        <v>29</v>
      </c>
      <c r="AC21" s="455" t="s">
        <v>30</v>
      </c>
      <c r="AD21" s="461" t="s">
        <v>33</v>
      </c>
      <c r="AE21" s="463" t="s">
        <v>31</v>
      </c>
      <c r="AF21" s="455" t="s">
        <v>32</v>
      </c>
      <c r="AG21" s="465" t="s">
        <v>251</v>
      </c>
      <c r="AH21" s="3"/>
    </row>
    <row r="22" spans="1:34" ht="34.5" customHeight="1">
      <c r="A22" s="477"/>
      <c r="B22" s="479"/>
      <c r="C22" s="479"/>
      <c r="D22" s="471"/>
      <c r="E22" s="472"/>
      <c r="F22" s="473"/>
      <c r="G22" s="471"/>
      <c r="H22" s="472"/>
      <c r="I22" s="473"/>
      <c r="J22" s="471"/>
      <c r="K22" s="472"/>
      <c r="L22" s="473"/>
      <c r="M22" s="471"/>
      <c r="N22" s="472"/>
      <c r="O22" s="473"/>
      <c r="P22" s="471"/>
      <c r="Q22" s="472"/>
      <c r="R22" s="473"/>
      <c r="S22" s="471"/>
      <c r="T22" s="472"/>
      <c r="U22" s="473"/>
      <c r="V22" s="471"/>
      <c r="W22" s="472"/>
      <c r="X22" s="472"/>
      <c r="Y22" s="475"/>
      <c r="Z22" s="467"/>
      <c r="AA22" s="467"/>
      <c r="AB22" s="481"/>
      <c r="AC22" s="456"/>
      <c r="AD22" s="462"/>
      <c r="AE22" s="464"/>
      <c r="AF22" s="456"/>
      <c r="AG22" s="422"/>
      <c r="AH22" s="3"/>
    </row>
    <row r="23" spans="1:35" ht="34.5" customHeight="1">
      <c r="A23" s="439" t="str">
        <f>CONCATENATE(A21,1)</f>
        <v>B1</v>
      </c>
      <c r="B23" s="441" t="str">
        <f>VLOOKUP(A23,'チーム表'!C:D,2,FALSE)</f>
        <v>大門ドッジボールクラブ</v>
      </c>
      <c r="C23" s="441"/>
      <c r="D23" s="424"/>
      <c r="E23" s="425"/>
      <c r="F23" s="426"/>
      <c r="G23" s="56" t="str">
        <f>CONCATENATE($A23,H20)</f>
        <v>B1B2</v>
      </c>
      <c r="H23" s="313" t="str">
        <f>IF(G24="","",IF(G24=I24,"△",IF(G24&gt;I24,"〇","×")))</f>
        <v>×</v>
      </c>
      <c r="I23" s="57" t="str">
        <f>CONCATENATE(H20,$A23)</f>
        <v>B2B1</v>
      </c>
      <c r="J23" s="56" t="str">
        <f>CONCATENATE($A23,K20)</f>
        <v>B1B3</v>
      </c>
      <c r="K23" s="313" t="str">
        <f>IF(J24="","",IF(J24=L24,"△",IF(J24&gt;L24,"〇","×")))</f>
        <v>×</v>
      </c>
      <c r="L23" s="57" t="str">
        <f>CONCATENATE(K20,$A23)</f>
        <v>B3B1</v>
      </c>
      <c r="M23" s="56" t="str">
        <f>CONCATENATE($A23,N20)</f>
        <v>B1B4</v>
      </c>
      <c r="N23" s="313" t="str">
        <f>IF(M24="","",IF(M24=O24,"△",IF(M24&gt;O24,"〇","×")))</f>
        <v>×</v>
      </c>
      <c r="O23" s="57" t="str">
        <f>CONCATENATE(N20,$A23)</f>
        <v>B4B1</v>
      </c>
      <c r="P23" s="56" t="str">
        <f>CONCATENATE($A23,Q20)</f>
        <v>B1B5</v>
      </c>
      <c r="Q23" s="313" t="str">
        <f>IF(P24="","",IF(P24=R24,"△",IF(P24&gt;R24,"〇","×")))</f>
        <v>〇</v>
      </c>
      <c r="R23" s="57" t="str">
        <f>CONCATENATE(Q20,$A23)</f>
        <v>B5B1</v>
      </c>
      <c r="S23" s="56" t="str">
        <f>CONCATENATE($A23,T20)</f>
        <v>B1B6</v>
      </c>
      <c r="T23" s="313" t="str">
        <f>IF(S24="","",IF(S24=U24,"△",IF(S24&gt;U24,"〇","×")))</f>
        <v>×</v>
      </c>
      <c r="U23" s="57" t="str">
        <f>CONCATENATE(T20,$A23)</f>
        <v>B6B1</v>
      </c>
      <c r="V23" s="56" t="str">
        <f>CONCATENATE($A23,W20)</f>
        <v>B1B7</v>
      </c>
      <c r="W23" s="313" t="str">
        <f>IF(V24="","",IF(V24=X24,"△",IF(V24&gt;X24,"〇","×")))</f>
        <v>〇</v>
      </c>
      <c r="X23" s="57" t="str">
        <f>CONCATENATE(W20,$A23)</f>
        <v>B7B1</v>
      </c>
      <c r="Y23" s="443">
        <f>COUNTIF($E23:$W23,"〇")</f>
        <v>2</v>
      </c>
      <c r="Z23" s="430">
        <f>COUNTIF($E23:$W23,"×")</f>
        <v>4</v>
      </c>
      <c r="AA23" s="430">
        <f>COUNTIF($E23:$W23,"△")</f>
        <v>0</v>
      </c>
      <c r="AB23" s="430">
        <f>Y23*2+AA23</f>
        <v>4</v>
      </c>
      <c r="AC23" s="432">
        <f>IF(G24="","",D24+G24+M24+P24+J24+S24+V24)</f>
        <v>44</v>
      </c>
      <c r="AD23" s="434">
        <f>IF(AC23="","",AB23*100+AC23)</f>
        <v>444</v>
      </c>
      <c r="AE23" s="436">
        <f>IF(AC23="","",F24+I24+L24+O24+R24+U24+X24)</f>
        <v>47</v>
      </c>
      <c r="AF23" s="432">
        <f>IF(AD23="","",RANK(AD23,AD23:AD36,0))</f>
        <v>5</v>
      </c>
      <c r="AG23" s="438"/>
      <c r="AH23" s="83" t="str">
        <f>CONCATENATE(A21,AF23)</f>
        <v>B5</v>
      </c>
      <c r="AI23" s="84" t="str">
        <f>B23</f>
        <v>大門ドッジボールクラブ</v>
      </c>
    </row>
    <row r="24" spans="1:34" ht="34.5" customHeight="1">
      <c r="A24" s="445"/>
      <c r="B24" s="441"/>
      <c r="C24" s="441"/>
      <c r="D24" s="448"/>
      <c r="E24" s="449"/>
      <c r="F24" s="450"/>
      <c r="G24" s="315">
        <f>VLOOKUP(G23,'対戦表'!$AG:$AH,2,0)</f>
        <v>7</v>
      </c>
      <c r="H24" s="316" t="s">
        <v>252</v>
      </c>
      <c r="I24" s="317">
        <f>VLOOKUP(I23,'対戦表'!$AG:$AH,2,0)</f>
        <v>8</v>
      </c>
      <c r="J24" s="315">
        <f>VLOOKUP(J23,'対戦表'!$AG:$AH,2,0)</f>
        <v>7</v>
      </c>
      <c r="K24" s="316" t="s">
        <v>252</v>
      </c>
      <c r="L24" s="317">
        <f>VLOOKUP(L23,'対戦表'!$AG:$AH,2,0)</f>
        <v>9</v>
      </c>
      <c r="M24" s="315">
        <f>VLOOKUP(M23,'対戦表'!$AG:$AH,2,0)</f>
        <v>8</v>
      </c>
      <c r="N24" s="316" t="s">
        <v>252</v>
      </c>
      <c r="O24" s="317">
        <f>VLOOKUP(O23,'対戦表'!$AG:$AH,2,0)</f>
        <v>9</v>
      </c>
      <c r="P24" s="315">
        <f>VLOOKUP(P23,'対戦表'!$AG:$AH,2,0)</f>
        <v>8</v>
      </c>
      <c r="Q24" s="316" t="s">
        <v>252</v>
      </c>
      <c r="R24" s="317">
        <f>VLOOKUP(R23,'対戦表'!$AG:$AH,2,0)</f>
        <v>4</v>
      </c>
      <c r="S24" s="315">
        <f>VLOOKUP(S23,'対戦表'!$AG:$AH,2,0)</f>
        <v>3</v>
      </c>
      <c r="T24" s="316" t="s">
        <v>252</v>
      </c>
      <c r="U24" s="317">
        <f>VLOOKUP(U23,'対戦表'!$AG:$AH,2,0)</f>
        <v>11</v>
      </c>
      <c r="V24" s="315">
        <f>VLOOKUP(V23,'対戦表'!$AG:$AH,2,0)</f>
        <v>11</v>
      </c>
      <c r="W24" s="316" t="s">
        <v>252</v>
      </c>
      <c r="X24" s="317">
        <f>VLOOKUP(X23,'対戦表'!$AG:$AH,2,0)</f>
        <v>6</v>
      </c>
      <c r="Y24" s="446"/>
      <c r="Z24" s="447"/>
      <c r="AA24" s="447"/>
      <c r="AB24" s="447"/>
      <c r="AC24" s="432"/>
      <c r="AD24" s="434"/>
      <c r="AE24" s="436"/>
      <c r="AF24" s="432"/>
      <c r="AG24" s="422"/>
      <c r="AH24" s="49"/>
    </row>
    <row r="25" spans="1:35" ht="34.5" customHeight="1">
      <c r="A25" s="439" t="str">
        <f>CONCATENATE(A21,2)</f>
        <v>B2</v>
      </c>
      <c r="B25" s="441" t="str">
        <f>VLOOKUP(A25,'チーム表'!C:D,2,FALSE)</f>
        <v>田上闘球DREAMS</v>
      </c>
      <c r="C25" s="441"/>
      <c r="D25" s="320"/>
      <c r="E25" s="313" t="str">
        <f>IF(D26="","",IF(D26=F26,"△",IF(D26&gt;F26,"〇","×")))</f>
        <v>〇</v>
      </c>
      <c r="F25" s="321"/>
      <c r="G25" s="424"/>
      <c r="H25" s="425"/>
      <c r="I25" s="426"/>
      <c r="J25" s="56" t="str">
        <f>CONCATENATE($A25,K20)</f>
        <v>B2B3</v>
      </c>
      <c r="K25" s="313" t="str">
        <f>IF(J26="","",IF(J26=L26,"△",IF(J26&gt;L26,"〇","×")))</f>
        <v>×</v>
      </c>
      <c r="L25" s="57" t="str">
        <f>CONCATENATE(K20,$A25)</f>
        <v>B3B2</v>
      </c>
      <c r="M25" s="56" t="str">
        <f>CONCATENATE($A25,N20)</f>
        <v>B2B4</v>
      </c>
      <c r="N25" s="313" t="str">
        <f>IF(M26="","",IF(M26=O26,"△",IF(M26&gt;O26,"〇","×")))</f>
        <v>〇</v>
      </c>
      <c r="O25" s="57" t="str">
        <f>CONCATENATE(N20,$A25)</f>
        <v>B4B2</v>
      </c>
      <c r="P25" s="56" t="str">
        <f>CONCATENATE($A25,Q20)</f>
        <v>B2B5</v>
      </c>
      <c r="Q25" s="313" t="str">
        <f>IF(P26="","",IF(P26=R26,"△",IF(P26&gt;R26,"〇","×")))</f>
        <v>〇</v>
      </c>
      <c r="R25" s="57" t="str">
        <f>CONCATENATE(Q20,$A25)</f>
        <v>B5B2</v>
      </c>
      <c r="S25" s="56" t="str">
        <f>CONCATENATE($A25,T20)</f>
        <v>B2B6</v>
      </c>
      <c r="T25" s="313" t="str">
        <f>IF(S26="","",IF(S26=U26,"△",IF(S26&gt;U26,"〇","×")))</f>
        <v>×</v>
      </c>
      <c r="U25" s="57" t="str">
        <f>CONCATENATE(T20,$A25)</f>
        <v>B6B2</v>
      </c>
      <c r="V25" s="56" t="str">
        <f>CONCATENATE($A25,W20)</f>
        <v>B2B7</v>
      </c>
      <c r="W25" s="313" t="str">
        <f>IF(V26="","",IF(V26=X26,"△",IF(V26&gt;X26,"〇","×")))</f>
        <v>〇</v>
      </c>
      <c r="X25" s="57" t="str">
        <f>CONCATENATE(W20,$A25)</f>
        <v>B7B2</v>
      </c>
      <c r="Y25" s="443">
        <f>COUNTIF($E25:$W25,"〇")</f>
        <v>4</v>
      </c>
      <c r="Z25" s="430">
        <f>COUNTIF($E25:$W25,"×")</f>
        <v>2</v>
      </c>
      <c r="AA25" s="430">
        <f>COUNTIF($E25:$W25,"△")</f>
        <v>0</v>
      </c>
      <c r="AB25" s="430">
        <f>Y25*2+AA25</f>
        <v>8</v>
      </c>
      <c r="AC25" s="432">
        <f>IF(D26="","",D26+G26+M26+P26+J26+S26+V26)</f>
        <v>48</v>
      </c>
      <c r="AD25" s="434">
        <f>IF(AC25="","",AB25*100+AC25)</f>
        <v>848</v>
      </c>
      <c r="AE25" s="436">
        <f>IF(AC25="","",F26+I26+L26+O26+R26+U26+X26)</f>
        <v>36</v>
      </c>
      <c r="AF25" s="432">
        <f>IF(AD25="","",RANK(AD25,AD23:AD36,0))</f>
        <v>3</v>
      </c>
      <c r="AG25" s="438"/>
      <c r="AH25" s="83" t="str">
        <f>CONCATENATE(A21,AF25)</f>
        <v>B3</v>
      </c>
      <c r="AI25" s="84" t="str">
        <f>B25</f>
        <v>田上闘球DREAMS</v>
      </c>
    </row>
    <row r="26" spans="1:34" ht="34.5" customHeight="1">
      <c r="A26" s="445"/>
      <c r="B26" s="441"/>
      <c r="C26" s="441"/>
      <c r="D26" s="320">
        <f>IF(I24="","",I24)</f>
        <v>8</v>
      </c>
      <c r="E26" s="313" t="s">
        <v>252</v>
      </c>
      <c r="F26" s="321">
        <f>IF(G24="","",G24)</f>
        <v>7</v>
      </c>
      <c r="G26" s="448"/>
      <c r="H26" s="449"/>
      <c r="I26" s="450"/>
      <c r="J26" s="315">
        <f>VLOOKUP(J25,'対戦表'!$AG:$AH,2,0)</f>
        <v>6</v>
      </c>
      <c r="K26" s="316" t="s">
        <v>252</v>
      </c>
      <c r="L26" s="317">
        <f>VLOOKUP(L25,'対戦表'!$AG:$AH,2,0)</f>
        <v>9</v>
      </c>
      <c r="M26" s="315">
        <f>VLOOKUP(M25,'対戦表'!$AG:$AH,2,0)</f>
        <v>8</v>
      </c>
      <c r="N26" s="316" t="s">
        <v>252</v>
      </c>
      <c r="O26" s="317">
        <f>VLOOKUP(O25,'対戦表'!$AG:$AH,2,0)</f>
        <v>4</v>
      </c>
      <c r="P26" s="315">
        <f>VLOOKUP(P25,'対戦表'!$AG:$AH,2,0)</f>
        <v>10</v>
      </c>
      <c r="Q26" s="316" t="s">
        <v>252</v>
      </c>
      <c r="R26" s="317">
        <f>VLOOKUP(R25,'対戦表'!$AG:$AH,2,0)</f>
        <v>9</v>
      </c>
      <c r="S26" s="315">
        <f>VLOOKUP(S25,'対戦表'!$AG:$AH,2,0)</f>
        <v>5</v>
      </c>
      <c r="T26" s="316" t="s">
        <v>252</v>
      </c>
      <c r="U26" s="317">
        <f>VLOOKUP(U25,'対戦表'!$AG:$AH,2,0)</f>
        <v>7</v>
      </c>
      <c r="V26" s="315">
        <f>VLOOKUP(V25,'対戦表'!$AG:$AH,2,0)</f>
        <v>11</v>
      </c>
      <c r="W26" s="316" t="s">
        <v>252</v>
      </c>
      <c r="X26" s="317">
        <f>VLOOKUP(X25,'対戦表'!$AG:$AH,2,0)</f>
        <v>0</v>
      </c>
      <c r="Y26" s="446"/>
      <c r="Z26" s="447"/>
      <c r="AA26" s="447"/>
      <c r="AB26" s="447"/>
      <c r="AC26" s="432"/>
      <c r="AD26" s="434"/>
      <c r="AE26" s="436"/>
      <c r="AF26" s="432"/>
      <c r="AG26" s="422"/>
      <c r="AH26" s="49"/>
    </row>
    <row r="27" spans="1:35" ht="34.5" customHeight="1">
      <c r="A27" s="439" t="str">
        <f>CONCATENATE(A21,3)</f>
        <v>B3</v>
      </c>
      <c r="B27" s="441" t="str">
        <f>VLOOKUP(A27,'チーム表'!C:D,2,FALSE)</f>
        <v>松任の大魔陣</v>
      </c>
      <c r="C27" s="441"/>
      <c r="D27" s="312"/>
      <c r="E27" s="322" t="str">
        <f>IF(D28="","",IF(D28=F28,"△",IF(D28&gt;F28,"〇","×")))</f>
        <v>〇</v>
      </c>
      <c r="F27" s="314"/>
      <c r="G27" s="312"/>
      <c r="H27" s="322" t="str">
        <f>IF(G28="","",IF(G28=I28,"△",IF(G28&gt;I28,"〇","×")))</f>
        <v>〇</v>
      </c>
      <c r="I27" s="314"/>
      <c r="J27" s="424"/>
      <c r="K27" s="425"/>
      <c r="L27" s="426"/>
      <c r="M27" s="56" t="str">
        <f>CONCATENATE($A27,N20)</f>
        <v>B3B4</v>
      </c>
      <c r="N27" s="313" t="str">
        <f>IF(M28="","",IF(M28=O28,"△",IF(M28&gt;O28,"〇","×")))</f>
        <v>〇</v>
      </c>
      <c r="O27" s="57" t="str">
        <f>CONCATENATE(N20,$A27)</f>
        <v>B4B3</v>
      </c>
      <c r="P27" s="56" t="str">
        <f>CONCATENATE($A27,Q20)</f>
        <v>B3B5</v>
      </c>
      <c r="Q27" s="313" t="str">
        <f>IF(P28="","",IF(P28=R28,"△",IF(P28&gt;R28,"〇","×")))</f>
        <v>〇</v>
      </c>
      <c r="R27" s="57" t="str">
        <f>CONCATENATE(Q20,$A27)</f>
        <v>B5B3</v>
      </c>
      <c r="S27" s="56" t="str">
        <f>CONCATENATE($A27,T20)</f>
        <v>B3B6</v>
      </c>
      <c r="T27" s="313" t="str">
        <f>IF(S28="","",IF(S28=U28,"△",IF(S28&gt;U28,"〇","×")))</f>
        <v>×</v>
      </c>
      <c r="U27" s="57" t="str">
        <f>CONCATENATE(T20,$A27)</f>
        <v>B6B3</v>
      </c>
      <c r="V27" s="56" t="str">
        <f>CONCATENATE($A27,W20)</f>
        <v>B3B7</v>
      </c>
      <c r="W27" s="313" t="str">
        <f>IF(V28="","",IF(V28=X28,"△",IF(V28&gt;X28,"〇","×")))</f>
        <v>〇</v>
      </c>
      <c r="X27" s="57" t="str">
        <f>CONCATENATE(W20,$A27)</f>
        <v>B7B3</v>
      </c>
      <c r="Y27" s="443">
        <f>COUNTIF($E27:$W27,"〇")</f>
        <v>5</v>
      </c>
      <c r="Z27" s="430">
        <f>COUNTIF($E27:$W27,"×")</f>
        <v>1</v>
      </c>
      <c r="AA27" s="430">
        <f>COUNTIF($E27:$W27,"△")</f>
        <v>0</v>
      </c>
      <c r="AB27" s="430">
        <f>Y27*2+AA27</f>
        <v>10</v>
      </c>
      <c r="AC27" s="432">
        <f>IF(D28="","",D28+G28+M28+P28+J28+S28+V28)</f>
        <v>53</v>
      </c>
      <c r="AD27" s="434">
        <f>IF(AC27="","",AB27*100+AC27)</f>
        <v>1053</v>
      </c>
      <c r="AE27" s="436">
        <f>IF(AC27="","",F28+I28+L28+O28+R28+U28+X28)</f>
        <v>42</v>
      </c>
      <c r="AF27" s="432">
        <f>IF(AD27="","",RANK(AD27,AD23:AD36,0))</f>
        <v>2</v>
      </c>
      <c r="AG27" s="422"/>
      <c r="AH27" s="83" t="str">
        <f>CONCATENATE(A21,AF27)</f>
        <v>B2</v>
      </c>
      <c r="AI27" s="84" t="str">
        <f>B27</f>
        <v>松任の大魔陣</v>
      </c>
    </row>
    <row r="28" spans="1:34" ht="34.5" customHeight="1">
      <c r="A28" s="445"/>
      <c r="B28" s="441"/>
      <c r="C28" s="441"/>
      <c r="D28" s="318">
        <f>IF(L24="","",L24)</f>
        <v>9</v>
      </c>
      <c r="E28" s="316" t="s">
        <v>252</v>
      </c>
      <c r="F28" s="319">
        <f>IF(J24="","",J24)</f>
        <v>7</v>
      </c>
      <c r="G28" s="318">
        <f>IF(L26="","",L26)</f>
        <v>9</v>
      </c>
      <c r="H28" s="316" t="s">
        <v>252</v>
      </c>
      <c r="I28" s="319">
        <f>IF(J26="","",J26)</f>
        <v>6</v>
      </c>
      <c r="J28" s="448"/>
      <c r="K28" s="449"/>
      <c r="L28" s="450"/>
      <c r="M28" s="315">
        <f>VLOOKUP(M27,'対戦表'!$AG:$AH,2,0)</f>
        <v>9</v>
      </c>
      <c r="N28" s="316" t="s">
        <v>252</v>
      </c>
      <c r="O28" s="317">
        <f>VLOOKUP(O27,'対戦表'!$AG:$AH,2,0)</f>
        <v>8</v>
      </c>
      <c r="P28" s="315">
        <f>VLOOKUP(P27,'対戦表'!$AG:$AH,2,0)</f>
        <v>11</v>
      </c>
      <c r="Q28" s="316" t="s">
        <v>252</v>
      </c>
      <c r="R28" s="317">
        <f>VLOOKUP(R27,'対戦表'!$AG:$AH,2,0)</f>
        <v>3</v>
      </c>
      <c r="S28" s="315">
        <f>VLOOKUP(S27,'対戦表'!$AG:$AH,2,0)</f>
        <v>5</v>
      </c>
      <c r="T28" s="316" t="s">
        <v>252</v>
      </c>
      <c r="U28" s="317">
        <f>VLOOKUP(U27,'対戦表'!$AG:$AH,2,0)</f>
        <v>11</v>
      </c>
      <c r="V28" s="315">
        <f>VLOOKUP(V27,'対戦表'!$AG:$AH,2,0)</f>
        <v>10</v>
      </c>
      <c r="W28" s="316" t="s">
        <v>252</v>
      </c>
      <c r="X28" s="317">
        <f>VLOOKUP(X27,'対戦表'!$AG:$AH,2,0)</f>
        <v>7</v>
      </c>
      <c r="Y28" s="446"/>
      <c r="Z28" s="447"/>
      <c r="AA28" s="447"/>
      <c r="AB28" s="447"/>
      <c r="AC28" s="432"/>
      <c r="AD28" s="434"/>
      <c r="AE28" s="436"/>
      <c r="AF28" s="432"/>
      <c r="AG28" s="422"/>
      <c r="AH28" s="49"/>
    </row>
    <row r="29" spans="1:35" ht="34.5" customHeight="1">
      <c r="A29" s="439" t="str">
        <f>CONCATENATE(A21,4)</f>
        <v>B4</v>
      </c>
      <c r="B29" s="441" t="str">
        <f>VLOOKUP(A29,'チーム表'!C:D,2,FALSE)</f>
        <v>小木クラブ</v>
      </c>
      <c r="C29" s="441"/>
      <c r="D29" s="312"/>
      <c r="E29" s="322" t="str">
        <f>IF(D30="","",IF(D30=F30,"△",IF(D30&gt;F30,"〇","×")))</f>
        <v>〇</v>
      </c>
      <c r="F29" s="314"/>
      <c r="G29" s="312"/>
      <c r="H29" s="322" t="str">
        <f>IF(G30="","",IF(G30=I30,"△",IF(G30&gt;I30,"〇","×")))</f>
        <v>×</v>
      </c>
      <c r="I29" s="314"/>
      <c r="J29" s="312"/>
      <c r="K29" s="322" t="str">
        <f>IF(J30="","",IF(J30=L30,"△",IF(J30&gt;L30,"〇","×")))</f>
        <v>×</v>
      </c>
      <c r="L29" s="314"/>
      <c r="M29" s="424"/>
      <c r="N29" s="425"/>
      <c r="O29" s="425"/>
      <c r="P29" s="56" t="str">
        <f>CONCATENATE($A29,Q20)</f>
        <v>B4B5</v>
      </c>
      <c r="Q29" s="313" t="str">
        <f>IF(P30="","",IF(P30=R30,"△",IF(P30&gt;R30,"〇","×")))</f>
        <v>〇</v>
      </c>
      <c r="R29" s="57" t="str">
        <f>CONCATENATE(Q20,$A29)</f>
        <v>B5B4</v>
      </c>
      <c r="S29" s="56" t="str">
        <f>CONCATENATE($A29,T20)</f>
        <v>B4B6</v>
      </c>
      <c r="T29" s="313" t="str">
        <f>IF(S30="","",IF(S30=U30,"△",IF(S30&gt;U30,"〇","×")))</f>
        <v>×</v>
      </c>
      <c r="U29" s="57" t="str">
        <f>CONCATENATE(T20,$A29)</f>
        <v>B6B4</v>
      </c>
      <c r="V29" s="56" t="str">
        <f>CONCATENATE($A29,W20)</f>
        <v>B4B7</v>
      </c>
      <c r="W29" s="313" t="str">
        <f>IF(V30="","",IF(V30=X30,"△",IF(V30&gt;X30,"〇","×")))</f>
        <v>〇</v>
      </c>
      <c r="X29" s="57" t="str">
        <f>CONCATENATE(W20,$A29)</f>
        <v>B7B4</v>
      </c>
      <c r="Y29" s="443">
        <f>COUNTIF($E29:$W29,"〇")</f>
        <v>3</v>
      </c>
      <c r="Z29" s="430">
        <f>COUNTIF($E29:$W29,"×")</f>
        <v>3</v>
      </c>
      <c r="AA29" s="430">
        <f>COUNTIF($E29:$W29,"△")</f>
        <v>0</v>
      </c>
      <c r="AB29" s="430">
        <f>Y29*2+AA29</f>
        <v>6</v>
      </c>
      <c r="AC29" s="432">
        <f>IF(D30="","",D30+G30+M30+P30+J30+S30+V30)</f>
        <v>47</v>
      </c>
      <c r="AD29" s="434">
        <f>IF(AC29="","",AB29*100+AC29)</f>
        <v>647</v>
      </c>
      <c r="AE29" s="436">
        <f>IF(AC29="","",F30+I30+L30+O30+R30+U30+X30)</f>
        <v>47</v>
      </c>
      <c r="AF29" s="432">
        <f>IF(AD29="","",RANK(AD29,AD23:AD36,0))</f>
        <v>4</v>
      </c>
      <c r="AG29" s="451"/>
      <c r="AH29" s="83" t="str">
        <f>CONCATENATE(A21,AF29)</f>
        <v>B4</v>
      </c>
      <c r="AI29" s="84" t="str">
        <f>B29</f>
        <v>小木クラブ</v>
      </c>
    </row>
    <row r="30" spans="1:34" ht="34.5" customHeight="1">
      <c r="A30" s="445"/>
      <c r="B30" s="458"/>
      <c r="C30" s="458"/>
      <c r="D30" s="320">
        <f>IF(O24="","",O24)</f>
        <v>9</v>
      </c>
      <c r="E30" s="313" t="s">
        <v>252</v>
      </c>
      <c r="F30" s="321">
        <f>IF(M24="","",M24)</f>
        <v>8</v>
      </c>
      <c r="G30" s="320">
        <f>IF(O26="","",O26)</f>
        <v>4</v>
      </c>
      <c r="H30" s="313" t="s">
        <v>252</v>
      </c>
      <c r="I30" s="321">
        <f>IF(M26="","",M26)</f>
        <v>8</v>
      </c>
      <c r="J30" s="320">
        <f>IF(O28="","",O28)</f>
        <v>8</v>
      </c>
      <c r="K30" s="313" t="s">
        <v>252</v>
      </c>
      <c r="L30" s="321">
        <f>IF(M28="","",M28)</f>
        <v>9</v>
      </c>
      <c r="M30" s="459"/>
      <c r="N30" s="460"/>
      <c r="O30" s="460"/>
      <c r="P30" s="315">
        <f>VLOOKUP(P29,'対戦表'!$AG:$AH,2,0)</f>
        <v>9</v>
      </c>
      <c r="Q30" s="316" t="s">
        <v>252</v>
      </c>
      <c r="R30" s="317">
        <f>VLOOKUP(R29,'対戦表'!$AG:$AH,2,0)</f>
        <v>4</v>
      </c>
      <c r="S30" s="315">
        <f>VLOOKUP(S29,'対戦表'!$AG:$AH,2,0)</f>
        <v>6</v>
      </c>
      <c r="T30" s="316" t="s">
        <v>252</v>
      </c>
      <c r="U30" s="317">
        <f>VLOOKUP(U29,'対戦表'!$AG:$AH,2,0)</f>
        <v>11</v>
      </c>
      <c r="V30" s="315">
        <f>VLOOKUP(V29,'対戦表'!$AG:$AH,2,0)</f>
        <v>11</v>
      </c>
      <c r="W30" s="316" t="s">
        <v>252</v>
      </c>
      <c r="X30" s="317">
        <f>VLOOKUP(X29,'対戦表'!$AG:$AH,2,0)</f>
        <v>7</v>
      </c>
      <c r="Y30" s="446"/>
      <c r="Z30" s="447"/>
      <c r="AA30" s="447"/>
      <c r="AB30" s="486"/>
      <c r="AC30" s="432"/>
      <c r="AD30" s="434"/>
      <c r="AE30" s="436"/>
      <c r="AF30" s="432"/>
      <c r="AG30" s="457"/>
      <c r="AH30" s="49"/>
    </row>
    <row r="31" spans="1:35" ht="34.5" customHeight="1">
      <c r="A31" s="439" t="str">
        <f>CONCATENATE(A21,5)</f>
        <v>B5</v>
      </c>
      <c r="B31" s="441" t="str">
        <f>VLOOKUP(A31,'チーム表'!C:D,2,FALSE)</f>
        <v>向本折クラブA</v>
      </c>
      <c r="C31" s="441"/>
      <c r="D31" s="312"/>
      <c r="E31" s="322" t="str">
        <f>IF(D32="","",IF(D32=F32,"△",IF(D32&gt;F32,"〇","×")))</f>
        <v>×</v>
      </c>
      <c r="F31" s="314"/>
      <c r="G31" s="312"/>
      <c r="H31" s="322" t="str">
        <f>IF(G32="","",IF(G32=I32,"△",IF(G32&gt;I32,"〇","×")))</f>
        <v>×</v>
      </c>
      <c r="I31" s="314"/>
      <c r="J31" s="312"/>
      <c r="K31" s="322" t="str">
        <f>IF(J32="","",IF(J32=L32,"△",IF(J32&gt;L32,"〇","×")))</f>
        <v>×</v>
      </c>
      <c r="L31" s="314"/>
      <c r="M31" s="312"/>
      <c r="N31" s="322" t="str">
        <f>IF(M32="","",IF(M32=O32,"△",IF(M32&gt;O32,"〇","×")))</f>
        <v>×</v>
      </c>
      <c r="O31" s="314"/>
      <c r="P31" s="424">
        <f>IF(P32="","",IF(P32=R32,"△",IF(P32&gt;R32,"〇","×")))</f>
      </c>
      <c r="Q31" s="425"/>
      <c r="R31" s="426"/>
      <c r="S31" s="56" t="str">
        <f>CONCATENATE($A31,T20)</f>
        <v>B5B6</v>
      </c>
      <c r="T31" s="313" t="str">
        <f>IF(S32="","",IF(S32=U32,"△",IF(S32&gt;U32,"〇","×")))</f>
        <v>×</v>
      </c>
      <c r="U31" s="57" t="str">
        <f>CONCATENATE(T20,$A31)</f>
        <v>B6B5</v>
      </c>
      <c r="V31" s="56" t="str">
        <f>CONCATENATE($A31,W20)</f>
        <v>B5B7</v>
      </c>
      <c r="W31" s="313" t="str">
        <f>IF(V32="","",IF(V32=X32,"△",IF(V32&gt;X32,"〇","×")))</f>
        <v>〇</v>
      </c>
      <c r="X31" s="57" t="str">
        <f>CONCATENATE(W20,$A31)</f>
        <v>B7B5</v>
      </c>
      <c r="Y31" s="443">
        <f>COUNTIF($E31:$W31,"〇")</f>
        <v>1</v>
      </c>
      <c r="Z31" s="430">
        <f>COUNTIF($E31:$W31,"×")</f>
        <v>5</v>
      </c>
      <c r="AA31" s="430">
        <f>COUNTIF($E31:$W31,"△")</f>
        <v>0</v>
      </c>
      <c r="AB31" s="430">
        <f>Y31*2+AA31</f>
        <v>2</v>
      </c>
      <c r="AC31" s="432">
        <f>IF(D32="","",D32+G32+M32+P32+J32+S32+V32)</f>
        <v>30</v>
      </c>
      <c r="AD31" s="434">
        <f>IF(AC31="","",AB31*100+AC31)</f>
        <v>230</v>
      </c>
      <c r="AE31" s="436">
        <f>IF(AC31="","",F32+I32+L32+O32+R32+U32+X32)</f>
        <v>55</v>
      </c>
      <c r="AF31" s="432">
        <f>IF(AD31="","",RANK(AD31,AD23:AD36,0))</f>
        <v>6</v>
      </c>
      <c r="AG31" s="438"/>
      <c r="AH31" s="83" t="str">
        <f>CONCATENATE(A21,AF31)</f>
        <v>B6</v>
      </c>
      <c r="AI31" s="84" t="str">
        <f>B31</f>
        <v>向本折クラブA</v>
      </c>
    </row>
    <row r="32" spans="1:34" ht="34.5" customHeight="1">
      <c r="A32" s="445"/>
      <c r="B32" s="441"/>
      <c r="C32" s="441"/>
      <c r="D32" s="318">
        <f>IF($R24="","",$R24)</f>
        <v>4</v>
      </c>
      <c r="E32" s="316" t="s">
        <v>252</v>
      </c>
      <c r="F32" s="319">
        <f>IF($P24="","",$P24)</f>
        <v>8</v>
      </c>
      <c r="G32" s="318">
        <f>IF($R26="","",$R26)</f>
        <v>9</v>
      </c>
      <c r="H32" s="316" t="s">
        <v>252</v>
      </c>
      <c r="I32" s="319">
        <f>IF($P26="","",$P26)</f>
        <v>10</v>
      </c>
      <c r="J32" s="318">
        <f>IF($R28="","",$R28)</f>
        <v>3</v>
      </c>
      <c r="K32" s="316" t="s">
        <v>252</v>
      </c>
      <c r="L32" s="319">
        <f>IF($P28="","",$P28)</f>
        <v>11</v>
      </c>
      <c r="M32" s="318">
        <f>IF($R30="","",$R30)</f>
        <v>4</v>
      </c>
      <c r="N32" s="316" t="s">
        <v>252</v>
      </c>
      <c r="O32" s="319">
        <f>IF($P30="","",$P30)</f>
        <v>9</v>
      </c>
      <c r="P32" s="448"/>
      <c r="Q32" s="449"/>
      <c r="R32" s="450"/>
      <c r="S32" s="315">
        <f>VLOOKUP(S31,'対戦表'!$AG:$AH,2,0)</f>
        <v>2</v>
      </c>
      <c r="T32" s="316" t="s">
        <v>252</v>
      </c>
      <c r="U32" s="317">
        <f>VLOOKUP(U31,'対戦表'!$AG:$AH,2,0)</f>
        <v>10</v>
      </c>
      <c r="V32" s="315">
        <f>VLOOKUP(V31,'対戦表'!$AG:$AH,2,0)</f>
        <v>8</v>
      </c>
      <c r="W32" s="316" t="s">
        <v>252</v>
      </c>
      <c r="X32" s="317">
        <f>VLOOKUP(X31,'対戦表'!$AG:$AH,2,0)</f>
        <v>7</v>
      </c>
      <c r="Y32" s="446"/>
      <c r="Z32" s="447"/>
      <c r="AA32" s="447"/>
      <c r="AB32" s="447"/>
      <c r="AC32" s="432"/>
      <c r="AD32" s="434"/>
      <c r="AE32" s="436"/>
      <c r="AF32" s="432"/>
      <c r="AG32" s="422"/>
      <c r="AH32" s="49"/>
    </row>
    <row r="33" spans="1:35" ht="34.5" customHeight="1">
      <c r="A33" s="439" t="str">
        <f>CONCATENATE(A21,6)</f>
        <v>B6</v>
      </c>
      <c r="B33" s="441" t="str">
        <f>VLOOKUP(A33,'チーム表'!C:D,2,FALSE)</f>
        <v>千坂ドッジファイヤーズ</v>
      </c>
      <c r="C33" s="441"/>
      <c r="D33" s="320"/>
      <c r="E33" s="313" t="str">
        <f>IF(D34="","",IF(D34=F34,"△",IF(D34&gt;F34,"〇","×")))</f>
        <v>〇</v>
      </c>
      <c r="F33" s="321"/>
      <c r="G33" s="320"/>
      <c r="H33" s="313" t="str">
        <f>IF(G34="","",IF(G34=I34,"△",IF(G34&gt;I34,"〇","×")))</f>
        <v>〇</v>
      </c>
      <c r="I33" s="321"/>
      <c r="J33" s="320"/>
      <c r="K33" s="313" t="str">
        <f>IF(J34="","",IF(J34=L34,"△",IF(J34&gt;L34,"〇","×")))</f>
        <v>〇</v>
      </c>
      <c r="L33" s="321"/>
      <c r="M33" s="320"/>
      <c r="N33" s="313" t="str">
        <f>IF(M34="","",IF(M34=O34,"△",IF(M34&gt;O34,"〇","×")))</f>
        <v>〇</v>
      </c>
      <c r="O33" s="321"/>
      <c r="P33" s="320"/>
      <c r="Q33" s="313" t="str">
        <f>IF(P34="","",IF(P34=R34,"△",IF(P34&gt;R34,"〇","×")))</f>
        <v>〇</v>
      </c>
      <c r="R33" s="321"/>
      <c r="S33" s="424"/>
      <c r="T33" s="425"/>
      <c r="U33" s="425"/>
      <c r="V33" s="56" t="str">
        <f>CONCATENATE($A33,W20)</f>
        <v>B6B7</v>
      </c>
      <c r="W33" s="313" t="str">
        <f>IF(V34="","",IF(V34=X34,"△",IF(V34&gt;X34,"〇","×")))</f>
        <v>〇</v>
      </c>
      <c r="X33" s="57" t="str">
        <f>CONCATENATE(W20,$A33)</f>
        <v>B7B6</v>
      </c>
      <c r="Y33" s="443">
        <f>COUNTIF($E33:$W33,"〇")</f>
        <v>6</v>
      </c>
      <c r="Z33" s="430">
        <f>COUNTIF($E33:$W33,"×")</f>
        <v>0</v>
      </c>
      <c r="AA33" s="430">
        <f>COUNTIF($E33:$W33,"△")</f>
        <v>0</v>
      </c>
      <c r="AB33" s="430">
        <f>Y33*2+AA33</f>
        <v>12</v>
      </c>
      <c r="AC33" s="432">
        <f>IF(D34="","",D34+G34+M34+P34+J34+S34+V34)</f>
        <v>61</v>
      </c>
      <c r="AD33" s="434">
        <f>IF(AC33="","",AB33*100+AC33)</f>
        <v>1261</v>
      </c>
      <c r="AE33" s="436">
        <f>IF(AC33="","",F34+I34+L34+O34+R34+U34+X34)</f>
        <v>22</v>
      </c>
      <c r="AF33" s="432">
        <f>IF(AD33="","",RANK(AD33,AD23:AD36,0))</f>
        <v>1</v>
      </c>
      <c r="AG33" s="438"/>
      <c r="AH33" s="83" t="str">
        <f>CONCATENATE(A21,AF33)</f>
        <v>B1</v>
      </c>
      <c r="AI33" s="84" t="str">
        <f>B33</f>
        <v>千坂ドッジファイヤーズ</v>
      </c>
    </row>
    <row r="34" spans="1:34" ht="34.5" customHeight="1">
      <c r="A34" s="445"/>
      <c r="B34" s="441"/>
      <c r="C34" s="441"/>
      <c r="D34" s="320">
        <f>IF($U24="","",$U24)</f>
        <v>11</v>
      </c>
      <c r="E34" s="313" t="s">
        <v>252</v>
      </c>
      <c r="F34" s="321">
        <f>IF($S24="","",$S24)</f>
        <v>3</v>
      </c>
      <c r="G34" s="320">
        <f>IF($U26="","",$U26)</f>
        <v>7</v>
      </c>
      <c r="H34" s="313" t="s">
        <v>252</v>
      </c>
      <c r="I34" s="321">
        <f>IF($S26="","",$S26)</f>
        <v>5</v>
      </c>
      <c r="J34" s="320">
        <f>IF($U28="","",$U28)</f>
        <v>11</v>
      </c>
      <c r="K34" s="313" t="s">
        <v>252</v>
      </c>
      <c r="L34" s="321">
        <f>IF($S28="","",$S28)</f>
        <v>5</v>
      </c>
      <c r="M34" s="320">
        <f>IF($U30="","",$U30)</f>
        <v>11</v>
      </c>
      <c r="N34" s="313" t="s">
        <v>252</v>
      </c>
      <c r="O34" s="321">
        <f>IF($S30="","",$S30)</f>
        <v>6</v>
      </c>
      <c r="P34" s="320">
        <f>IF($U32="","",$U32)</f>
        <v>10</v>
      </c>
      <c r="Q34" s="313" t="s">
        <v>252</v>
      </c>
      <c r="R34" s="321">
        <f>IF($S32="","",$S32)</f>
        <v>2</v>
      </c>
      <c r="S34" s="459"/>
      <c r="T34" s="460"/>
      <c r="U34" s="460"/>
      <c r="V34" s="315">
        <f>VLOOKUP(V33,'対戦表'!$AG:$AH,2,0)</f>
        <v>11</v>
      </c>
      <c r="W34" s="316" t="s">
        <v>252</v>
      </c>
      <c r="X34" s="317">
        <f>VLOOKUP(X33,'対戦表'!$AG:$AH,2,0)</f>
        <v>1</v>
      </c>
      <c r="Y34" s="446"/>
      <c r="Z34" s="447"/>
      <c r="AA34" s="447"/>
      <c r="AB34" s="447"/>
      <c r="AC34" s="432"/>
      <c r="AD34" s="434"/>
      <c r="AE34" s="436"/>
      <c r="AF34" s="432"/>
      <c r="AG34" s="422"/>
      <c r="AH34" s="49"/>
    </row>
    <row r="35" spans="1:35" ht="34.5" customHeight="1">
      <c r="A35" s="439" t="str">
        <f>CONCATENATE(A21,7)</f>
        <v>B7</v>
      </c>
      <c r="B35" s="441" t="str">
        <f>VLOOKUP(A35,'チーム表'!C:D,2,FALSE)</f>
        <v>鳳至ドッジボールクラブ</v>
      </c>
      <c r="C35" s="441"/>
      <c r="D35" s="312"/>
      <c r="E35" s="322" t="str">
        <f>IF(D36="","",IF(D36=F36,"△",IF(D36&gt;F36,"〇","×")))</f>
        <v>×</v>
      </c>
      <c r="F35" s="314"/>
      <c r="G35" s="312"/>
      <c r="H35" s="322" t="str">
        <f>IF(G36="","",IF(G36=I36,"△",IF(G36&gt;I36,"〇","×")))</f>
        <v>×</v>
      </c>
      <c r="I35" s="314"/>
      <c r="J35" s="312"/>
      <c r="K35" s="322" t="str">
        <f>IF(J36="","",IF(J36=L36,"△",IF(J36&gt;L36,"〇","×")))</f>
        <v>×</v>
      </c>
      <c r="L35" s="314"/>
      <c r="M35" s="312"/>
      <c r="N35" s="322" t="str">
        <f>IF(M36="","",IF(M36=O36,"△",IF(M36&gt;O36,"〇","×")))</f>
        <v>×</v>
      </c>
      <c r="O35" s="314"/>
      <c r="P35" s="312"/>
      <c r="Q35" s="322" t="str">
        <f>IF(P36="","",IF(P36=R36,"△",IF(P36&gt;R36,"〇","×")))</f>
        <v>×</v>
      </c>
      <c r="R35" s="314"/>
      <c r="S35" s="312"/>
      <c r="T35" s="322" t="str">
        <f>IF(S36="","",IF(S36=U36,"△",IF(S36&gt;U36,"〇","×")))</f>
        <v>×</v>
      </c>
      <c r="U35" s="314"/>
      <c r="V35" s="424"/>
      <c r="W35" s="425"/>
      <c r="X35" s="425"/>
      <c r="Y35" s="443">
        <f>COUNTIF($E35:$W35,"〇")</f>
        <v>0</v>
      </c>
      <c r="Z35" s="430">
        <f>COUNTIF($E35:$W35,"×")</f>
        <v>6</v>
      </c>
      <c r="AA35" s="430">
        <f>COUNTIF($E35:$W35,"△")</f>
        <v>0</v>
      </c>
      <c r="AB35" s="430">
        <f>Y35*2+AA35</f>
        <v>0</v>
      </c>
      <c r="AC35" s="432">
        <f>IF(D36="","",D36+G36+M36+P36+J36+S36+V36)</f>
        <v>28</v>
      </c>
      <c r="AD35" s="434">
        <f>IF(AC35="","",AB35*100+AC35)</f>
        <v>28</v>
      </c>
      <c r="AE35" s="436">
        <f>IF(AC35="","",F36+I36+L36+O36+R36+U36+X36)</f>
        <v>62</v>
      </c>
      <c r="AF35" s="453">
        <f>IF(AD35="","",RANK(AD35,AD23:AD36,0))</f>
        <v>7</v>
      </c>
      <c r="AG35" s="422"/>
      <c r="AH35" s="83" t="str">
        <f>CONCATENATE(A21,AF35)</f>
        <v>B7</v>
      </c>
      <c r="AI35" s="84" t="str">
        <f>B35</f>
        <v>鳳至ドッジボールクラブ</v>
      </c>
    </row>
    <row r="36" spans="1:34" ht="34.5" customHeight="1" thickBot="1">
      <c r="A36" s="440"/>
      <c r="B36" s="442"/>
      <c r="C36" s="442"/>
      <c r="D36" s="323">
        <f>IF($X24="","",$X24)</f>
        <v>6</v>
      </c>
      <c r="E36" s="324" t="s">
        <v>252</v>
      </c>
      <c r="F36" s="325">
        <f>IF($V24="","",$V24)</f>
        <v>11</v>
      </c>
      <c r="G36" s="323">
        <f>IF($X26="","",$X26)</f>
        <v>0</v>
      </c>
      <c r="H36" s="324" t="s">
        <v>252</v>
      </c>
      <c r="I36" s="325">
        <f>IF($V26="","",$V26)</f>
        <v>11</v>
      </c>
      <c r="J36" s="323">
        <f>IF($X28="","",$X28)</f>
        <v>7</v>
      </c>
      <c r="K36" s="324" t="s">
        <v>252</v>
      </c>
      <c r="L36" s="325">
        <f>IF($V28="","",$V28)</f>
        <v>10</v>
      </c>
      <c r="M36" s="323">
        <f>IF($X30="","",$X30)</f>
        <v>7</v>
      </c>
      <c r="N36" s="324" t="s">
        <v>252</v>
      </c>
      <c r="O36" s="325">
        <f>IF($V30="","",$V30)</f>
        <v>11</v>
      </c>
      <c r="P36" s="323">
        <f>IF($X32="","",$X32)</f>
        <v>7</v>
      </c>
      <c r="Q36" s="324" t="s">
        <v>252</v>
      </c>
      <c r="R36" s="325">
        <f>IF($V32="","",$V32)</f>
        <v>8</v>
      </c>
      <c r="S36" s="323">
        <f>IF($X34="","",$X34)</f>
        <v>1</v>
      </c>
      <c r="T36" s="324" t="s">
        <v>252</v>
      </c>
      <c r="U36" s="325">
        <f>IF($V34="","",$V34)</f>
        <v>11</v>
      </c>
      <c r="V36" s="427"/>
      <c r="W36" s="428"/>
      <c r="X36" s="428"/>
      <c r="Y36" s="444"/>
      <c r="Z36" s="431"/>
      <c r="AA36" s="431"/>
      <c r="AB36" s="431"/>
      <c r="AC36" s="433"/>
      <c r="AD36" s="435"/>
      <c r="AE36" s="437"/>
      <c r="AF36" s="454"/>
      <c r="AG36" s="423"/>
      <c r="AH36" s="49"/>
    </row>
    <row r="37" spans="2:33" ht="34.5" customHeight="1"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</row>
    <row r="38" spans="1:34" ht="34.5" customHeight="1" thickBot="1">
      <c r="A38" s="3"/>
      <c r="B38" s="2"/>
      <c r="C38" s="2"/>
      <c r="D38" s="2"/>
      <c r="E38" s="2" t="str">
        <f>CONCATENATE(A39,"1")</f>
        <v>C1</v>
      </c>
      <c r="F38" s="2"/>
      <c r="G38" s="2"/>
      <c r="H38" s="2" t="str">
        <f>CONCATENATE(A39,"2")</f>
        <v>C2</v>
      </c>
      <c r="I38" s="2"/>
      <c r="J38" s="2"/>
      <c r="K38" s="2" t="str">
        <f>CONCATENATE(A39,"3")</f>
        <v>C3</v>
      </c>
      <c r="L38" s="2"/>
      <c r="M38" s="2"/>
      <c r="N38" s="2" t="str">
        <f>CONCATENATE(A39,"4")</f>
        <v>C4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34.5" customHeight="1">
      <c r="A39" s="476" t="s">
        <v>126</v>
      </c>
      <c r="B39" s="478" t="s">
        <v>42</v>
      </c>
      <c r="C39" s="478"/>
      <c r="D39" s="468" t="str">
        <f>B41</f>
        <v>鞍月アタッカーズジュニア</v>
      </c>
      <c r="E39" s="469"/>
      <c r="F39" s="470"/>
      <c r="G39" s="468" t="str">
        <f>B43</f>
        <v>田上闘球FUTURES</v>
      </c>
      <c r="H39" s="469"/>
      <c r="I39" s="470"/>
      <c r="J39" s="468" t="str">
        <f>B45</f>
        <v>松任の大魔陣Jr.</v>
      </c>
      <c r="K39" s="469"/>
      <c r="L39" s="470"/>
      <c r="M39" s="468" t="str">
        <f>B47</f>
        <v>奥能登クラブジュニア</v>
      </c>
      <c r="N39" s="469"/>
      <c r="O39" s="470"/>
      <c r="P39" s="468"/>
      <c r="Q39" s="469"/>
      <c r="R39" s="470"/>
      <c r="S39" s="468"/>
      <c r="T39" s="469"/>
      <c r="U39" s="470"/>
      <c r="V39" s="468"/>
      <c r="W39" s="469"/>
      <c r="X39" s="469"/>
      <c r="Y39" s="474" t="s">
        <v>26</v>
      </c>
      <c r="Z39" s="466" t="s">
        <v>27</v>
      </c>
      <c r="AA39" s="466" t="s">
        <v>28</v>
      </c>
      <c r="AB39" s="480" t="s">
        <v>29</v>
      </c>
      <c r="AC39" s="455" t="s">
        <v>30</v>
      </c>
      <c r="AD39" s="461" t="s">
        <v>33</v>
      </c>
      <c r="AE39" s="463" t="s">
        <v>31</v>
      </c>
      <c r="AF39" s="455" t="s">
        <v>32</v>
      </c>
      <c r="AG39" s="465" t="s">
        <v>251</v>
      </c>
      <c r="AH39" s="3"/>
    </row>
    <row r="40" spans="1:34" ht="34.5" customHeight="1">
      <c r="A40" s="477"/>
      <c r="B40" s="479"/>
      <c r="C40" s="479"/>
      <c r="D40" s="471"/>
      <c r="E40" s="472"/>
      <c r="F40" s="473"/>
      <c r="G40" s="471"/>
      <c r="H40" s="472"/>
      <c r="I40" s="473"/>
      <c r="J40" s="471"/>
      <c r="K40" s="472"/>
      <c r="L40" s="473"/>
      <c r="M40" s="471"/>
      <c r="N40" s="472"/>
      <c r="O40" s="473"/>
      <c r="P40" s="471"/>
      <c r="Q40" s="472"/>
      <c r="R40" s="473"/>
      <c r="S40" s="471"/>
      <c r="T40" s="472"/>
      <c r="U40" s="473"/>
      <c r="V40" s="471"/>
      <c r="W40" s="472"/>
      <c r="X40" s="472"/>
      <c r="Y40" s="475"/>
      <c r="Z40" s="467"/>
      <c r="AA40" s="467"/>
      <c r="AB40" s="481"/>
      <c r="AC40" s="456"/>
      <c r="AD40" s="462"/>
      <c r="AE40" s="464"/>
      <c r="AF40" s="456"/>
      <c r="AG40" s="422"/>
      <c r="AH40" s="3"/>
    </row>
    <row r="41" spans="1:35" ht="34.5" customHeight="1">
      <c r="A41" s="439" t="str">
        <f>CONCATENATE(A39,1)</f>
        <v>C1</v>
      </c>
      <c r="B41" s="441" t="str">
        <f>VLOOKUP(A41,'チーム表'!C:D,2,FALSE)</f>
        <v>鞍月アタッカーズジュニア</v>
      </c>
      <c r="C41" s="441"/>
      <c r="D41" s="424"/>
      <c r="E41" s="425"/>
      <c r="F41" s="426"/>
      <c r="G41" s="56" t="str">
        <f>CONCATENATE($A41,H38)</f>
        <v>C1C2</v>
      </c>
      <c r="H41" s="313" t="str">
        <f>IF(G42="","",IF(G42=I42,"△",IF(G42&gt;I42,"〇","×")))</f>
        <v>〇</v>
      </c>
      <c r="I41" s="57" t="str">
        <f>CONCATENATE(H38,$A41)</f>
        <v>C2C1</v>
      </c>
      <c r="J41" s="56" t="str">
        <f>CONCATENATE($A41,K38)</f>
        <v>C1C3</v>
      </c>
      <c r="K41" s="313" t="str">
        <f>IF(J42="","",IF(J42=L42,"△",IF(J42&gt;L42,"〇","×")))</f>
        <v>×</v>
      </c>
      <c r="L41" s="57" t="str">
        <f>CONCATENATE(K38,$A41)</f>
        <v>C3C1</v>
      </c>
      <c r="M41" s="56" t="str">
        <f>CONCATENATE($A41,N38)</f>
        <v>C1C4</v>
      </c>
      <c r="N41" s="313" t="str">
        <f>IF(M42="","",IF(M42=O42,"△",IF(M42&gt;O42,"〇","×")))</f>
        <v>×</v>
      </c>
      <c r="O41" s="57" t="str">
        <f>CONCATENATE(N38,$A41)</f>
        <v>C4C1</v>
      </c>
      <c r="P41" s="312"/>
      <c r="Q41" s="313"/>
      <c r="R41" s="314"/>
      <c r="S41" s="312"/>
      <c r="T41" s="313"/>
      <c r="U41" s="314"/>
      <c r="V41" s="312"/>
      <c r="W41" s="313"/>
      <c r="X41" s="314"/>
      <c r="Y41" s="443">
        <f>COUNTIF($E41:$N41,"〇")</f>
        <v>1</v>
      </c>
      <c r="Z41" s="430">
        <f>COUNTIF($E41:$N41,"×")</f>
        <v>2</v>
      </c>
      <c r="AA41" s="430">
        <f>COUNTIF($E41:$N41,"△")</f>
        <v>0</v>
      </c>
      <c r="AB41" s="430">
        <f>Y41*2+AA41</f>
        <v>2</v>
      </c>
      <c r="AC41" s="432">
        <f>IF(G42="","",D42+G42+M42+J42)</f>
        <v>13</v>
      </c>
      <c r="AD41" s="434">
        <f>IF(AC41="","",AB41*100+AC41)</f>
        <v>213</v>
      </c>
      <c r="AE41" s="436">
        <f>IF(AC41="","",F42+I42+L42+O42)</f>
        <v>21</v>
      </c>
      <c r="AF41" s="432">
        <f>IF(AD41="","",RANK(AD41,AD41:AD48,0))</f>
        <v>4</v>
      </c>
      <c r="AG41" s="438"/>
      <c r="AH41" s="83" t="str">
        <f>CONCATENATE(A39,AF41)</f>
        <v>C4</v>
      </c>
      <c r="AI41" s="84" t="str">
        <f>B41</f>
        <v>鞍月アタッカーズジュニア</v>
      </c>
    </row>
    <row r="42" spans="1:34" ht="34.5" customHeight="1">
      <c r="A42" s="445"/>
      <c r="B42" s="441"/>
      <c r="C42" s="441"/>
      <c r="D42" s="448"/>
      <c r="E42" s="449"/>
      <c r="F42" s="450"/>
      <c r="G42" s="315">
        <f>VLOOKUP(G41,'対戦表'!$AG:$AH,2,0)</f>
        <v>8</v>
      </c>
      <c r="H42" s="316" t="s">
        <v>252</v>
      </c>
      <c r="I42" s="317">
        <f>VLOOKUP(I41,'対戦表'!$AG:$AH,2,0)</f>
        <v>5</v>
      </c>
      <c r="J42" s="315">
        <f>VLOOKUP(J41,'対戦表'!$AG:$AH,2,0)</f>
        <v>1</v>
      </c>
      <c r="K42" s="316" t="s">
        <v>252</v>
      </c>
      <c r="L42" s="317">
        <f>VLOOKUP(L41,'対戦表'!$AG:$AH,2,0)</f>
        <v>9</v>
      </c>
      <c r="M42" s="315">
        <f>VLOOKUP(M41,'対戦表'!$AG:$AH,2,0)</f>
        <v>4</v>
      </c>
      <c r="N42" s="316" t="s">
        <v>252</v>
      </c>
      <c r="O42" s="317">
        <f>VLOOKUP(O41,'対戦表'!$AG:$AH,2,0)</f>
        <v>7</v>
      </c>
      <c r="P42" s="318"/>
      <c r="Q42" s="316"/>
      <c r="R42" s="319"/>
      <c r="S42" s="318"/>
      <c r="T42" s="316"/>
      <c r="U42" s="319"/>
      <c r="V42" s="318"/>
      <c r="W42" s="316"/>
      <c r="X42" s="319"/>
      <c r="Y42" s="446"/>
      <c r="Z42" s="447"/>
      <c r="AA42" s="447"/>
      <c r="AB42" s="447"/>
      <c r="AC42" s="432"/>
      <c r="AD42" s="434"/>
      <c r="AE42" s="436"/>
      <c r="AF42" s="432"/>
      <c r="AG42" s="422"/>
      <c r="AH42" s="49"/>
    </row>
    <row r="43" spans="1:35" ht="34.5" customHeight="1">
      <c r="A43" s="439" t="str">
        <f>CONCATENATE(A39,2)</f>
        <v>C2</v>
      </c>
      <c r="B43" s="441" t="str">
        <f>VLOOKUP(A43,'チーム表'!C:D,2,FALSE)</f>
        <v>田上闘球FUTURES</v>
      </c>
      <c r="C43" s="441"/>
      <c r="D43" s="320"/>
      <c r="E43" s="313" t="str">
        <f>IF(D44="","",IF(D44=F44,"△",IF(D44&gt;F44,"〇","×")))</f>
        <v>×</v>
      </c>
      <c r="F43" s="321"/>
      <c r="G43" s="424"/>
      <c r="H43" s="425"/>
      <c r="I43" s="426"/>
      <c r="J43" s="56" t="str">
        <f>CONCATENATE($A43,K38)</f>
        <v>C2C3</v>
      </c>
      <c r="K43" s="313" t="str">
        <f>IF(J44="","",IF(J44=L44,"△",IF(J44&gt;L44,"〇","×")))</f>
        <v>△</v>
      </c>
      <c r="L43" s="57" t="str">
        <f>CONCATENATE(K38,$A43)</f>
        <v>C3C2</v>
      </c>
      <c r="M43" s="56" t="str">
        <f>CONCATENATE($A43,N38)</f>
        <v>C2C4</v>
      </c>
      <c r="N43" s="313" t="str">
        <f>IF(M44="","",IF(M44=O44,"△",IF(M44&gt;O44,"〇","×")))</f>
        <v>△</v>
      </c>
      <c r="O43" s="57" t="str">
        <f>CONCATENATE(N38,$A43)</f>
        <v>C4C2</v>
      </c>
      <c r="P43" s="312"/>
      <c r="Q43" s="313"/>
      <c r="R43" s="314"/>
      <c r="S43" s="312"/>
      <c r="T43" s="313"/>
      <c r="U43" s="314"/>
      <c r="V43" s="312"/>
      <c r="W43" s="313"/>
      <c r="X43" s="314"/>
      <c r="Y43" s="443">
        <f>COUNTIF($E43:$N43,"〇")</f>
        <v>0</v>
      </c>
      <c r="Z43" s="430">
        <f>COUNTIF($E43:$N43,"×")</f>
        <v>1</v>
      </c>
      <c r="AA43" s="430">
        <f>COUNTIF($E43:$N43,"△")</f>
        <v>2</v>
      </c>
      <c r="AB43" s="430">
        <f>Y43*2+AA43</f>
        <v>2</v>
      </c>
      <c r="AC43" s="432">
        <f>IF(D44="","",D44+G44+M44+J44)</f>
        <v>18</v>
      </c>
      <c r="AD43" s="434">
        <f>IF(AC43="","",AB43*100+AC43)</f>
        <v>218</v>
      </c>
      <c r="AE43" s="436">
        <f>IF(AC43="","",F44+I44+L44+O44)</f>
        <v>21</v>
      </c>
      <c r="AF43" s="432">
        <f>IF(AD43="","",RANK(AD43,AD41:AD48,0))</f>
        <v>3</v>
      </c>
      <c r="AG43" s="438"/>
      <c r="AH43" s="83" t="str">
        <f>CONCATENATE(A39,AF43)</f>
        <v>C3</v>
      </c>
      <c r="AI43" s="84" t="str">
        <f>B43</f>
        <v>田上闘球FUTURES</v>
      </c>
    </row>
    <row r="44" spans="1:34" ht="34.5" customHeight="1">
      <c r="A44" s="445"/>
      <c r="B44" s="441"/>
      <c r="C44" s="441"/>
      <c r="D44" s="320">
        <f>IF(I42="","",I42)</f>
        <v>5</v>
      </c>
      <c r="E44" s="313" t="s">
        <v>252</v>
      </c>
      <c r="F44" s="321">
        <f>IF(G42="","",G42)</f>
        <v>8</v>
      </c>
      <c r="G44" s="448"/>
      <c r="H44" s="449"/>
      <c r="I44" s="450"/>
      <c r="J44" s="315">
        <f>VLOOKUP(J43,'対戦表'!$AG:$AH,2,0)</f>
        <v>7</v>
      </c>
      <c r="K44" s="316" t="s">
        <v>252</v>
      </c>
      <c r="L44" s="317">
        <f>VLOOKUP(L43,'対戦表'!$AG:$AH,2,0)</f>
        <v>7</v>
      </c>
      <c r="M44" s="315">
        <f>VLOOKUP(M43,'対戦表'!$AG:$AH,2,0)</f>
        <v>6</v>
      </c>
      <c r="N44" s="316" t="s">
        <v>252</v>
      </c>
      <c r="O44" s="317">
        <f>VLOOKUP(O43,'対戦表'!$AG:$AH,2,0)</f>
        <v>6</v>
      </c>
      <c r="P44" s="318"/>
      <c r="Q44" s="316"/>
      <c r="R44" s="319"/>
      <c r="S44" s="318"/>
      <c r="T44" s="316"/>
      <c r="U44" s="319"/>
      <c r="V44" s="318"/>
      <c r="W44" s="316"/>
      <c r="X44" s="319"/>
      <c r="Y44" s="446"/>
      <c r="Z44" s="447"/>
      <c r="AA44" s="447"/>
      <c r="AB44" s="447"/>
      <c r="AC44" s="432"/>
      <c r="AD44" s="434"/>
      <c r="AE44" s="436"/>
      <c r="AF44" s="432"/>
      <c r="AG44" s="422"/>
      <c r="AH44" s="49"/>
    </row>
    <row r="45" spans="1:35" ht="34.5" customHeight="1">
      <c r="A45" s="439" t="str">
        <f>CONCATENATE(A39,3)</f>
        <v>C3</v>
      </c>
      <c r="B45" s="441" t="str">
        <f>VLOOKUP(A45,'チーム表'!C:D,2,FALSE)</f>
        <v>松任の大魔陣Jr.</v>
      </c>
      <c r="C45" s="441"/>
      <c r="D45" s="312"/>
      <c r="E45" s="322" t="str">
        <f>IF(D46="","",IF(D46=F46,"△",IF(D46&gt;F46,"〇","×")))</f>
        <v>〇</v>
      </c>
      <c r="F45" s="314"/>
      <c r="G45" s="312"/>
      <c r="H45" s="322" t="str">
        <f>IF(G46="","",IF(G46=I46,"△",IF(G46&gt;I46,"〇","×")))</f>
        <v>△</v>
      </c>
      <c r="I45" s="314"/>
      <c r="J45" s="424"/>
      <c r="K45" s="425"/>
      <c r="L45" s="426"/>
      <c r="M45" s="56" t="str">
        <f>CONCATENATE($A45,N38)</f>
        <v>C3C4</v>
      </c>
      <c r="N45" s="313" t="str">
        <f>IF(M46="","",IF(M46=O46,"△",IF(M46&gt;O46,"〇","×")))</f>
        <v>〇</v>
      </c>
      <c r="O45" s="57" t="str">
        <f>CONCATENATE(N38,$A45)</f>
        <v>C4C3</v>
      </c>
      <c r="P45" s="312"/>
      <c r="Q45" s="313"/>
      <c r="R45" s="314"/>
      <c r="S45" s="312"/>
      <c r="T45" s="313"/>
      <c r="U45" s="314"/>
      <c r="V45" s="312"/>
      <c r="W45" s="313"/>
      <c r="X45" s="314"/>
      <c r="Y45" s="443">
        <f>COUNTIF($E45:$N45,"〇")</f>
        <v>2</v>
      </c>
      <c r="Z45" s="430">
        <f>COUNTIF($E45:$N45,"×")</f>
        <v>0</v>
      </c>
      <c r="AA45" s="430">
        <f>COUNTIF($E45:$N45,"△")</f>
        <v>1</v>
      </c>
      <c r="AB45" s="430">
        <f>Y45*2+AA45</f>
        <v>5</v>
      </c>
      <c r="AC45" s="432">
        <f>IF(G46="","",D46+G46+M46+J46)</f>
        <v>24</v>
      </c>
      <c r="AD45" s="434">
        <f>IF(AC45="","",AB45*100+AC45)</f>
        <v>524</v>
      </c>
      <c r="AE45" s="436">
        <f>IF(AC45="","",F46+I46+L46+O46)</f>
        <v>9</v>
      </c>
      <c r="AF45" s="432">
        <f>IF(AD45="","",RANK(AD45,AD41:AD48,0))</f>
        <v>1</v>
      </c>
      <c r="AG45" s="422"/>
      <c r="AH45" s="83" t="str">
        <f>CONCATENATE(A39,AF45)</f>
        <v>C1</v>
      </c>
      <c r="AI45" s="84" t="str">
        <f>B45</f>
        <v>松任の大魔陣Jr.</v>
      </c>
    </row>
    <row r="46" spans="1:34" ht="34.5" customHeight="1">
      <c r="A46" s="445"/>
      <c r="B46" s="441"/>
      <c r="C46" s="441"/>
      <c r="D46" s="318">
        <f>IF(L42="","",L42)</f>
        <v>9</v>
      </c>
      <c r="E46" s="316" t="s">
        <v>252</v>
      </c>
      <c r="F46" s="319">
        <f>IF(J42="","",J42)</f>
        <v>1</v>
      </c>
      <c r="G46" s="318">
        <f>IF(L44="","",L44)</f>
        <v>7</v>
      </c>
      <c r="H46" s="316" t="s">
        <v>252</v>
      </c>
      <c r="I46" s="319">
        <f>IF(J44="","",J44)</f>
        <v>7</v>
      </c>
      <c r="J46" s="448"/>
      <c r="K46" s="449"/>
      <c r="L46" s="450"/>
      <c r="M46" s="315">
        <f>VLOOKUP(M45,'対戦表'!$AG:$AH,2,0)</f>
        <v>8</v>
      </c>
      <c r="N46" s="316" t="s">
        <v>252</v>
      </c>
      <c r="O46" s="317">
        <f>VLOOKUP(O45,'対戦表'!$AG:$AH,2,0)</f>
        <v>1</v>
      </c>
      <c r="P46" s="318"/>
      <c r="Q46" s="316"/>
      <c r="R46" s="319"/>
      <c r="S46" s="318"/>
      <c r="T46" s="316"/>
      <c r="U46" s="319"/>
      <c r="V46" s="318"/>
      <c r="W46" s="316"/>
      <c r="X46" s="319"/>
      <c r="Y46" s="446"/>
      <c r="Z46" s="447"/>
      <c r="AA46" s="447"/>
      <c r="AB46" s="447"/>
      <c r="AC46" s="432"/>
      <c r="AD46" s="434"/>
      <c r="AE46" s="436"/>
      <c r="AF46" s="432"/>
      <c r="AG46" s="422"/>
      <c r="AH46" s="49"/>
    </row>
    <row r="47" spans="1:35" ht="34.5" customHeight="1">
      <c r="A47" s="439" t="str">
        <f>CONCATENATE(A39,4)</f>
        <v>C4</v>
      </c>
      <c r="B47" s="441" t="str">
        <f>VLOOKUP(A47,'チーム表'!C:D,2,FALSE)</f>
        <v>奥能登クラブジュニア</v>
      </c>
      <c r="C47" s="441"/>
      <c r="D47" s="312"/>
      <c r="E47" s="322" t="str">
        <f>IF(D48="","",IF(D48=F48,"△",IF(D48&gt;F48,"〇","×")))</f>
        <v>〇</v>
      </c>
      <c r="F47" s="314"/>
      <c r="G47" s="312"/>
      <c r="H47" s="322" t="str">
        <f>IF(G48="","",IF(G48=I48,"△",IF(G48&gt;I48,"〇","×")))</f>
        <v>△</v>
      </c>
      <c r="I47" s="314"/>
      <c r="J47" s="312"/>
      <c r="K47" s="322" t="str">
        <f>IF(J48="","",IF(J48=L48,"△",IF(J48&gt;L48,"〇","×")))</f>
        <v>×</v>
      </c>
      <c r="L47" s="314"/>
      <c r="M47" s="424"/>
      <c r="N47" s="425"/>
      <c r="O47" s="425"/>
      <c r="P47" s="312"/>
      <c r="Q47" s="313"/>
      <c r="R47" s="314"/>
      <c r="S47" s="312"/>
      <c r="T47" s="313"/>
      <c r="U47" s="314"/>
      <c r="V47" s="312"/>
      <c r="W47" s="313"/>
      <c r="X47" s="314"/>
      <c r="Y47" s="443">
        <f>COUNTIF($E47:$N47,"〇")</f>
        <v>1</v>
      </c>
      <c r="Z47" s="430">
        <f>COUNTIF($E47:$N47,"×")</f>
        <v>1</v>
      </c>
      <c r="AA47" s="430">
        <f>COUNTIF($E47:$N47,"△")</f>
        <v>1</v>
      </c>
      <c r="AB47" s="430">
        <f>Y47*2+AA47</f>
        <v>3</v>
      </c>
      <c r="AC47" s="432">
        <f>IF(G48="","",D48+G48+M48+J48)</f>
        <v>14</v>
      </c>
      <c r="AD47" s="434">
        <f>IF(AC47="","",AB47*100+AC47)</f>
        <v>314</v>
      </c>
      <c r="AE47" s="436">
        <f>IF(AC47="","",F48+I48+L48+O48)</f>
        <v>18</v>
      </c>
      <c r="AF47" s="432">
        <f>IF(AD47="","",RANK(AD47,AD41:AD48,0))</f>
        <v>2</v>
      </c>
      <c r="AG47" s="451"/>
      <c r="AH47" s="83" t="str">
        <f>CONCATENATE(A39,AF47)</f>
        <v>C2</v>
      </c>
      <c r="AI47" s="84" t="str">
        <f>B47</f>
        <v>奥能登クラブジュニア</v>
      </c>
    </row>
    <row r="48" spans="1:34" ht="34.5" customHeight="1" thickBot="1">
      <c r="A48" s="440"/>
      <c r="B48" s="442"/>
      <c r="C48" s="442"/>
      <c r="D48" s="323">
        <f>IF(O42="","",O42)</f>
        <v>7</v>
      </c>
      <c r="E48" s="324" t="s">
        <v>252</v>
      </c>
      <c r="F48" s="325">
        <f>IF(M42="","",M42)</f>
        <v>4</v>
      </c>
      <c r="G48" s="323">
        <f>IF(O44="","",O44)</f>
        <v>6</v>
      </c>
      <c r="H48" s="324" t="s">
        <v>252</v>
      </c>
      <c r="I48" s="325">
        <f>IF(M44="","",M44)</f>
        <v>6</v>
      </c>
      <c r="J48" s="323">
        <f>IF(O46="","",O46)</f>
        <v>1</v>
      </c>
      <c r="K48" s="324" t="s">
        <v>252</v>
      </c>
      <c r="L48" s="325">
        <f>IF(M46="","",M46)</f>
        <v>8</v>
      </c>
      <c r="M48" s="427"/>
      <c r="N48" s="428"/>
      <c r="O48" s="428"/>
      <c r="P48" s="323"/>
      <c r="Q48" s="324"/>
      <c r="R48" s="325"/>
      <c r="S48" s="323"/>
      <c r="T48" s="324"/>
      <c r="U48" s="325"/>
      <c r="V48" s="323"/>
      <c r="W48" s="324"/>
      <c r="X48" s="325"/>
      <c r="Y48" s="444"/>
      <c r="Z48" s="431"/>
      <c r="AA48" s="431"/>
      <c r="AB48" s="431"/>
      <c r="AC48" s="433"/>
      <c r="AD48" s="435"/>
      <c r="AE48" s="437"/>
      <c r="AF48" s="433"/>
      <c r="AG48" s="452"/>
      <c r="AH48" s="49"/>
    </row>
    <row r="49" spans="2:33" ht="34.5" customHeight="1"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</row>
    <row r="50" spans="1:34" ht="96.75" customHeight="1" thickBot="1">
      <c r="A50" s="3"/>
      <c r="B50" s="2"/>
      <c r="C50" s="2"/>
      <c r="D50" s="2"/>
      <c r="E50" s="327" t="str">
        <f>CONCATENATE(A51,"1")</f>
        <v>D1</v>
      </c>
      <c r="F50" s="327"/>
      <c r="G50" s="327"/>
      <c r="H50" s="327" t="str">
        <f>CONCATENATE(A51,"2")</f>
        <v>D2</v>
      </c>
      <c r="I50" s="327"/>
      <c r="J50" s="327"/>
      <c r="K50" s="327" t="str">
        <f>CONCATENATE(A51,"3")</f>
        <v>D3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34.5" customHeight="1">
      <c r="A51" s="476" t="s">
        <v>127</v>
      </c>
      <c r="B51" s="478" t="s">
        <v>42</v>
      </c>
      <c r="C51" s="478"/>
      <c r="D51" s="468" t="str">
        <f>B53</f>
        <v>鵜川フェニックスジュニア</v>
      </c>
      <c r="E51" s="469"/>
      <c r="F51" s="470"/>
      <c r="G51" s="468" t="str">
        <f>B55</f>
        <v>寺井クラブＪｒ</v>
      </c>
      <c r="H51" s="469"/>
      <c r="I51" s="470"/>
      <c r="J51" s="468" t="str">
        <f>B57</f>
        <v>向本折クラブNew</v>
      </c>
      <c r="K51" s="469"/>
      <c r="L51" s="470"/>
      <c r="M51" s="468"/>
      <c r="N51" s="469"/>
      <c r="O51" s="470"/>
      <c r="P51" s="468"/>
      <c r="Q51" s="469"/>
      <c r="R51" s="470"/>
      <c r="S51" s="468"/>
      <c r="T51" s="469"/>
      <c r="U51" s="470"/>
      <c r="V51" s="468"/>
      <c r="W51" s="469"/>
      <c r="X51" s="469"/>
      <c r="Y51" s="474" t="s">
        <v>26</v>
      </c>
      <c r="Z51" s="466" t="s">
        <v>27</v>
      </c>
      <c r="AA51" s="466" t="s">
        <v>28</v>
      </c>
      <c r="AB51" s="480" t="s">
        <v>29</v>
      </c>
      <c r="AC51" s="455" t="s">
        <v>30</v>
      </c>
      <c r="AD51" s="461" t="s">
        <v>33</v>
      </c>
      <c r="AE51" s="463" t="s">
        <v>31</v>
      </c>
      <c r="AF51" s="455" t="s">
        <v>32</v>
      </c>
      <c r="AG51" s="465" t="s">
        <v>251</v>
      </c>
      <c r="AH51" s="3"/>
    </row>
    <row r="52" spans="1:34" ht="34.5" customHeight="1">
      <c r="A52" s="477"/>
      <c r="B52" s="479"/>
      <c r="C52" s="479"/>
      <c r="D52" s="471"/>
      <c r="E52" s="472"/>
      <c r="F52" s="473"/>
      <c r="G52" s="471"/>
      <c r="H52" s="472"/>
      <c r="I52" s="473"/>
      <c r="J52" s="471"/>
      <c r="K52" s="472"/>
      <c r="L52" s="473"/>
      <c r="M52" s="471"/>
      <c r="N52" s="472"/>
      <c r="O52" s="473"/>
      <c r="P52" s="471"/>
      <c r="Q52" s="472"/>
      <c r="R52" s="473"/>
      <c r="S52" s="471"/>
      <c r="T52" s="472"/>
      <c r="U52" s="473"/>
      <c r="V52" s="471"/>
      <c r="W52" s="472"/>
      <c r="X52" s="472"/>
      <c r="Y52" s="475"/>
      <c r="Z52" s="467"/>
      <c r="AA52" s="467"/>
      <c r="AB52" s="481"/>
      <c r="AC52" s="456"/>
      <c r="AD52" s="462"/>
      <c r="AE52" s="464"/>
      <c r="AF52" s="456"/>
      <c r="AG52" s="422"/>
      <c r="AH52" s="3"/>
    </row>
    <row r="53" spans="1:35" ht="34.5" customHeight="1">
      <c r="A53" s="439" t="str">
        <f>CONCATENATE(A51,1)</f>
        <v>D1</v>
      </c>
      <c r="B53" s="441" t="str">
        <f>VLOOKUP(A53,'チーム表'!C:D,2,FALSE)</f>
        <v>鵜川フェニックスジュニア</v>
      </c>
      <c r="C53" s="441"/>
      <c r="D53" s="424"/>
      <c r="E53" s="425"/>
      <c r="F53" s="426"/>
      <c r="G53" s="56" t="str">
        <f>CONCATENATE($A53,H50)</f>
        <v>D1D2</v>
      </c>
      <c r="H53" s="313" t="str">
        <f>IF(G54="","",IF(G54=I54,"△",IF(G54&gt;I54,"〇","×")))</f>
        <v>〇</v>
      </c>
      <c r="I53" s="57" t="str">
        <f>CONCATENATE(H50,$A53)</f>
        <v>D2D1</v>
      </c>
      <c r="J53" s="56" t="str">
        <f>CONCATENATE($A53,K50)</f>
        <v>D1D3</v>
      </c>
      <c r="K53" s="313" t="str">
        <f>IF(J54="","",IF(J54=L54,"△",IF(J54&gt;L54,"〇","×")))</f>
        <v>〇</v>
      </c>
      <c r="L53" s="57" t="str">
        <f>CONCATENATE(K50,$A53)</f>
        <v>D3D1</v>
      </c>
      <c r="M53" s="312"/>
      <c r="N53" s="313"/>
      <c r="O53" s="314"/>
      <c r="P53" s="312"/>
      <c r="Q53" s="313"/>
      <c r="R53" s="314"/>
      <c r="S53" s="312"/>
      <c r="T53" s="313"/>
      <c r="U53" s="314"/>
      <c r="V53" s="312"/>
      <c r="W53" s="313"/>
      <c r="X53" s="314"/>
      <c r="Y53" s="443">
        <f>COUNTIF($E53:$K53,"〇")</f>
        <v>2</v>
      </c>
      <c r="Z53" s="430">
        <f>COUNTIF($E53:$K53,"×")</f>
        <v>0</v>
      </c>
      <c r="AA53" s="430">
        <f>COUNTIF($E53:$W53,"△")</f>
        <v>0</v>
      </c>
      <c r="AB53" s="430">
        <f>Y53*2+AA53</f>
        <v>4</v>
      </c>
      <c r="AC53" s="432">
        <f>IF(G54="","",D54+G54+J54)</f>
        <v>13</v>
      </c>
      <c r="AD53" s="434">
        <f>IF(AC53="","",AB53*100+AC53)</f>
        <v>413</v>
      </c>
      <c r="AE53" s="436">
        <f>IF(AC53="","",F54+I54+L54)</f>
        <v>4</v>
      </c>
      <c r="AF53" s="432">
        <f>IF(AD53="","",RANK(AD53,AD53:AD58,0))</f>
        <v>1</v>
      </c>
      <c r="AG53" s="438"/>
      <c r="AH53" s="83" t="str">
        <f>CONCATENATE(A51,AF53)</f>
        <v>D1</v>
      </c>
      <c r="AI53" s="84" t="str">
        <f>B53</f>
        <v>鵜川フェニックスジュニア</v>
      </c>
    </row>
    <row r="54" spans="1:34" ht="34.5" customHeight="1">
      <c r="A54" s="445"/>
      <c r="B54" s="441"/>
      <c r="C54" s="441"/>
      <c r="D54" s="448"/>
      <c r="E54" s="449"/>
      <c r="F54" s="450"/>
      <c r="G54" s="315">
        <f>VLOOKUP(G53,'対戦表'!$AG:$AH,2,0)</f>
        <v>7</v>
      </c>
      <c r="H54" s="316" t="s">
        <v>252</v>
      </c>
      <c r="I54" s="317">
        <f>VLOOKUP(I53,'対戦表'!$AG:$AH,2,0)</f>
        <v>0</v>
      </c>
      <c r="J54" s="315">
        <f>VLOOKUP(J53,'対戦表'!$AG:$AH,2,0)</f>
        <v>6</v>
      </c>
      <c r="K54" s="316" t="s">
        <v>252</v>
      </c>
      <c r="L54" s="317">
        <f>VLOOKUP(L53,'対戦表'!$AG:$AH,2,0)</f>
        <v>4</v>
      </c>
      <c r="M54" s="318"/>
      <c r="N54" s="316"/>
      <c r="O54" s="319"/>
      <c r="P54" s="318"/>
      <c r="Q54" s="316"/>
      <c r="R54" s="319"/>
      <c r="S54" s="318"/>
      <c r="T54" s="316"/>
      <c r="U54" s="319"/>
      <c r="V54" s="318"/>
      <c r="W54" s="316"/>
      <c r="X54" s="319"/>
      <c r="Y54" s="446"/>
      <c r="Z54" s="447"/>
      <c r="AA54" s="447"/>
      <c r="AB54" s="447"/>
      <c r="AC54" s="432"/>
      <c r="AD54" s="434"/>
      <c r="AE54" s="436"/>
      <c r="AF54" s="432"/>
      <c r="AG54" s="422"/>
      <c r="AH54" s="49"/>
    </row>
    <row r="55" spans="1:35" ht="34.5" customHeight="1">
      <c r="A55" s="439" t="str">
        <f>CONCATENATE(A51,2)</f>
        <v>D2</v>
      </c>
      <c r="B55" s="441" t="str">
        <f>VLOOKUP(A55,'チーム表'!C:D,2,FALSE)</f>
        <v>寺井クラブＪｒ</v>
      </c>
      <c r="C55" s="441"/>
      <c r="D55" s="320"/>
      <c r="E55" s="313" t="str">
        <f>IF(D56="","",IF(D56=F56,"△",IF(D56&gt;F56,"〇","×")))</f>
        <v>×</v>
      </c>
      <c r="F55" s="321"/>
      <c r="G55" s="424"/>
      <c r="H55" s="425"/>
      <c r="I55" s="426"/>
      <c r="J55" s="56" t="str">
        <f>CONCATENATE($A55,K50)</f>
        <v>D2D3</v>
      </c>
      <c r="K55" s="313" t="str">
        <f>IF(J56="","",IF(J56=L56,"△",IF(J56&gt;L56,"〇","×")))</f>
        <v>×</v>
      </c>
      <c r="L55" s="57" t="str">
        <f>CONCATENATE(K50,$A55)</f>
        <v>D3D2</v>
      </c>
      <c r="M55" s="312"/>
      <c r="N55" s="313"/>
      <c r="O55" s="314"/>
      <c r="P55" s="312"/>
      <c r="Q55" s="313"/>
      <c r="R55" s="314"/>
      <c r="S55" s="312"/>
      <c r="T55" s="313"/>
      <c r="U55" s="314"/>
      <c r="V55" s="312"/>
      <c r="W55" s="313"/>
      <c r="X55" s="314"/>
      <c r="Y55" s="443">
        <f>COUNTIF($E55:$K55,"〇")</f>
        <v>0</v>
      </c>
      <c r="Z55" s="430">
        <f>COUNTIF($E55:$K55,"×")</f>
        <v>2</v>
      </c>
      <c r="AA55" s="430">
        <f>COUNTIF($E55:$W55,"△")</f>
        <v>0</v>
      </c>
      <c r="AB55" s="430">
        <f>Y55*2+AA55</f>
        <v>0</v>
      </c>
      <c r="AC55" s="432">
        <f>IF(D56="","",D56+G56+J56)</f>
        <v>2</v>
      </c>
      <c r="AD55" s="434">
        <f>IF(AC55="","",AB55*100+AC55)</f>
        <v>2</v>
      </c>
      <c r="AE55" s="436">
        <f>IF(AC55="","",F56+I56+L56)</f>
        <v>13</v>
      </c>
      <c r="AF55" s="432">
        <f>IF(AD55="","",RANK(AD55,AD53:AD58,0))</f>
        <v>3</v>
      </c>
      <c r="AG55" s="438"/>
      <c r="AH55" s="83" t="str">
        <f>CONCATENATE(A51,AF55)</f>
        <v>D3</v>
      </c>
      <c r="AI55" s="84" t="str">
        <f>B55</f>
        <v>寺井クラブＪｒ</v>
      </c>
    </row>
    <row r="56" spans="1:34" ht="34.5" customHeight="1">
      <c r="A56" s="445"/>
      <c r="B56" s="441"/>
      <c r="C56" s="441"/>
      <c r="D56" s="320">
        <f>IF(I54="","",I54)</f>
        <v>0</v>
      </c>
      <c r="E56" s="313" t="s">
        <v>252</v>
      </c>
      <c r="F56" s="321">
        <f>IF(G54="","",G54)</f>
        <v>7</v>
      </c>
      <c r="G56" s="448"/>
      <c r="H56" s="449"/>
      <c r="I56" s="450"/>
      <c r="J56" s="315">
        <f>VLOOKUP(J55,'対戦表'!$AG:$AH,2,0)</f>
        <v>2</v>
      </c>
      <c r="K56" s="316" t="s">
        <v>252</v>
      </c>
      <c r="L56" s="317">
        <f>VLOOKUP(L55,'対戦表'!$AG:$AH,2,0)</f>
        <v>6</v>
      </c>
      <c r="M56" s="318"/>
      <c r="N56" s="316"/>
      <c r="O56" s="319"/>
      <c r="P56" s="318"/>
      <c r="Q56" s="316"/>
      <c r="R56" s="319"/>
      <c r="S56" s="318"/>
      <c r="T56" s="316"/>
      <c r="U56" s="319"/>
      <c r="V56" s="318"/>
      <c r="W56" s="316"/>
      <c r="X56" s="319"/>
      <c r="Y56" s="446"/>
      <c r="Z56" s="447"/>
      <c r="AA56" s="447"/>
      <c r="AB56" s="447"/>
      <c r="AC56" s="432"/>
      <c r="AD56" s="434"/>
      <c r="AE56" s="436"/>
      <c r="AF56" s="432"/>
      <c r="AG56" s="422"/>
      <c r="AH56" s="49"/>
    </row>
    <row r="57" spans="1:35" ht="34.5" customHeight="1">
      <c r="A57" s="439" t="str">
        <f>CONCATENATE(A51,3)</f>
        <v>D3</v>
      </c>
      <c r="B57" s="441" t="str">
        <f>VLOOKUP(A57,'チーム表'!C:D,2,FALSE)</f>
        <v>向本折クラブNew</v>
      </c>
      <c r="C57" s="441"/>
      <c r="D57" s="312"/>
      <c r="E57" s="322" t="str">
        <f>IF(D58="","",IF(D58=F58,"△",IF(D58&gt;F58,"〇","×")))</f>
        <v>×</v>
      </c>
      <c r="F57" s="314"/>
      <c r="G57" s="312"/>
      <c r="H57" s="322" t="str">
        <f>IF(G58="","",IF(G58=I58,"△",IF(G58&gt;I58,"〇","×")))</f>
        <v>〇</v>
      </c>
      <c r="I57" s="314"/>
      <c r="J57" s="424"/>
      <c r="K57" s="425"/>
      <c r="L57" s="426"/>
      <c r="M57" s="312"/>
      <c r="N57" s="313"/>
      <c r="O57" s="314"/>
      <c r="P57" s="312"/>
      <c r="Q57" s="313"/>
      <c r="R57" s="314"/>
      <c r="S57" s="312"/>
      <c r="T57" s="313"/>
      <c r="U57" s="314"/>
      <c r="V57" s="312"/>
      <c r="W57" s="313"/>
      <c r="X57" s="314"/>
      <c r="Y57" s="443">
        <f>COUNTIF($E57:$K57,"〇")</f>
        <v>1</v>
      </c>
      <c r="Z57" s="430">
        <f>COUNTIF($E57:$K57,"×")</f>
        <v>1</v>
      </c>
      <c r="AA57" s="430">
        <f>COUNTIF($E57:$W57,"△")</f>
        <v>0</v>
      </c>
      <c r="AB57" s="430">
        <f>Y57*2+AA57</f>
        <v>2</v>
      </c>
      <c r="AC57" s="432">
        <f>IF(G58="","",D58+G58+J58)</f>
        <v>10</v>
      </c>
      <c r="AD57" s="434">
        <f>IF(AC57="","",AB57*100+AC57)</f>
        <v>210</v>
      </c>
      <c r="AE57" s="436">
        <f>IF(AC57="","",F58+I58+L58)</f>
        <v>8</v>
      </c>
      <c r="AF57" s="432">
        <f>IF(AD57="","",RANK(AD57,AD53:AD58,0))</f>
        <v>2</v>
      </c>
      <c r="AG57" s="422"/>
      <c r="AH57" s="83" t="str">
        <f>CONCATENATE(A51,AF57)</f>
        <v>D2</v>
      </c>
      <c r="AI57" s="84" t="str">
        <f>B57</f>
        <v>向本折クラブNew</v>
      </c>
    </row>
    <row r="58" spans="1:34" ht="34.5" customHeight="1" thickBot="1">
      <c r="A58" s="440"/>
      <c r="B58" s="442"/>
      <c r="C58" s="442"/>
      <c r="D58" s="323">
        <f>IF(L54="","",L54)</f>
        <v>4</v>
      </c>
      <c r="E58" s="324" t="s">
        <v>252</v>
      </c>
      <c r="F58" s="325">
        <f>IF(J54="","",J54)</f>
        <v>6</v>
      </c>
      <c r="G58" s="323">
        <f>IF(L56="","",L56)</f>
        <v>6</v>
      </c>
      <c r="H58" s="324" t="s">
        <v>252</v>
      </c>
      <c r="I58" s="325">
        <f>IF(J56="","",J56)</f>
        <v>2</v>
      </c>
      <c r="J58" s="427"/>
      <c r="K58" s="428"/>
      <c r="L58" s="429"/>
      <c r="M58" s="323"/>
      <c r="N58" s="324"/>
      <c r="O58" s="325"/>
      <c r="P58" s="323"/>
      <c r="Q58" s="324"/>
      <c r="R58" s="325"/>
      <c r="S58" s="323"/>
      <c r="T58" s="324"/>
      <c r="U58" s="325"/>
      <c r="V58" s="323"/>
      <c r="W58" s="324"/>
      <c r="X58" s="325"/>
      <c r="Y58" s="444"/>
      <c r="Z58" s="431"/>
      <c r="AA58" s="431"/>
      <c r="AB58" s="431"/>
      <c r="AC58" s="433"/>
      <c r="AD58" s="435"/>
      <c r="AE58" s="437"/>
      <c r="AF58" s="433"/>
      <c r="AG58" s="423"/>
      <c r="AH58" s="49"/>
    </row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</sheetData>
  <sheetProtection/>
  <mergeCells count="312">
    <mergeCell ref="AG51:AG52"/>
    <mergeCell ref="AC51:AC52"/>
    <mergeCell ref="AD51:AD52"/>
    <mergeCell ref="AE51:AE52"/>
    <mergeCell ref="AF51:AF52"/>
    <mergeCell ref="Y51:Y52"/>
    <mergeCell ref="Z51:Z52"/>
    <mergeCell ref="AA51:AA52"/>
    <mergeCell ref="AB51:AB52"/>
    <mergeCell ref="AG39:AG40"/>
    <mergeCell ref="A51:A52"/>
    <mergeCell ref="B51:C52"/>
    <mergeCell ref="D51:F52"/>
    <mergeCell ref="G51:I52"/>
    <mergeCell ref="J51:L52"/>
    <mergeCell ref="M51:O52"/>
    <mergeCell ref="P51:R52"/>
    <mergeCell ref="S51:U52"/>
    <mergeCell ref="V51:X52"/>
    <mergeCell ref="AB39:AB40"/>
    <mergeCell ref="AC39:AC40"/>
    <mergeCell ref="AD39:AD40"/>
    <mergeCell ref="AE39:AE40"/>
    <mergeCell ref="V39:X40"/>
    <mergeCell ref="Y39:Y40"/>
    <mergeCell ref="Z39:Z40"/>
    <mergeCell ref="AA39:AA40"/>
    <mergeCell ref="J39:L40"/>
    <mergeCell ref="M39:O40"/>
    <mergeCell ref="P39:R40"/>
    <mergeCell ref="S39:U40"/>
    <mergeCell ref="A39:A40"/>
    <mergeCell ref="B39:C40"/>
    <mergeCell ref="D39:F40"/>
    <mergeCell ref="G39:I40"/>
    <mergeCell ref="Y27:Y28"/>
    <mergeCell ref="Z27:Z28"/>
    <mergeCell ref="Z31:Z32"/>
    <mergeCell ref="AE27:AE28"/>
    <mergeCell ref="AE29:AE30"/>
    <mergeCell ref="AD31:AD32"/>
    <mergeCell ref="AE31:AE32"/>
    <mergeCell ref="AF27:AF28"/>
    <mergeCell ref="AG27:AG28"/>
    <mergeCell ref="P31:R32"/>
    <mergeCell ref="AA27:AA28"/>
    <mergeCell ref="AB27:AB28"/>
    <mergeCell ref="AD27:AD28"/>
    <mergeCell ref="AA31:AA32"/>
    <mergeCell ref="AB31:AB32"/>
    <mergeCell ref="AB29:AB30"/>
    <mergeCell ref="AD29:AD30"/>
    <mergeCell ref="S21:U22"/>
    <mergeCell ref="V21:X22"/>
    <mergeCell ref="D23:F24"/>
    <mergeCell ref="G25:I26"/>
    <mergeCell ref="M21:O22"/>
    <mergeCell ref="P21:R22"/>
    <mergeCell ref="AB21:AB22"/>
    <mergeCell ref="AC21:AC22"/>
    <mergeCell ref="A27:A28"/>
    <mergeCell ref="B27:C28"/>
    <mergeCell ref="J27:L28"/>
    <mergeCell ref="A21:A22"/>
    <mergeCell ref="B21:C22"/>
    <mergeCell ref="AA23:AA24"/>
    <mergeCell ref="AB23:AB24"/>
    <mergeCell ref="AC23:AC24"/>
    <mergeCell ref="A17:A18"/>
    <mergeCell ref="B17:C18"/>
    <mergeCell ref="S17:U18"/>
    <mergeCell ref="Y17:Y18"/>
    <mergeCell ref="AG15:AG16"/>
    <mergeCell ref="A15:A16"/>
    <mergeCell ref="B15:C16"/>
    <mergeCell ref="P15:R16"/>
    <mergeCell ref="Y15:Y16"/>
    <mergeCell ref="Z15:Z16"/>
    <mergeCell ref="AA15:AA16"/>
    <mergeCell ref="AC15:AC16"/>
    <mergeCell ref="AD15:AD16"/>
    <mergeCell ref="AB15:AB16"/>
    <mergeCell ref="J5:L6"/>
    <mergeCell ref="M5:O6"/>
    <mergeCell ref="AA5:AA6"/>
    <mergeCell ref="AB5:AB6"/>
    <mergeCell ref="AC5:AC6"/>
    <mergeCell ref="AD5:AD6"/>
    <mergeCell ref="AE15:AE16"/>
    <mergeCell ref="AF15:AF16"/>
    <mergeCell ref="AF5:AF6"/>
    <mergeCell ref="AE5:AE6"/>
    <mergeCell ref="AF7:AF8"/>
    <mergeCell ref="AE7:AE8"/>
    <mergeCell ref="AF9:AF10"/>
    <mergeCell ref="AE9:AE10"/>
    <mergeCell ref="A5:A6"/>
    <mergeCell ref="B5:C6"/>
    <mergeCell ref="D5:F6"/>
    <mergeCell ref="G5:I6"/>
    <mergeCell ref="AG5:AG6"/>
    <mergeCell ref="P5:R6"/>
    <mergeCell ref="S5:U6"/>
    <mergeCell ref="V5:X6"/>
    <mergeCell ref="Y5:Y6"/>
    <mergeCell ref="Z5:Z6"/>
    <mergeCell ref="AG7:AG8"/>
    <mergeCell ref="A7:A8"/>
    <mergeCell ref="B7:C8"/>
    <mergeCell ref="D7:F8"/>
    <mergeCell ref="Y7:Y8"/>
    <mergeCell ref="Z7:Z8"/>
    <mergeCell ref="AA7:AA8"/>
    <mergeCell ref="AB7:AB8"/>
    <mergeCell ref="AC7:AC8"/>
    <mergeCell ref="AD7:AD8"/>
    <mergeCell ref="AG9:AG10"/>
    <mergeCell ref="A9:A10"/>
    <mergeCell ref="B9:C10"/>
    <mergeCell ref="G9:I10"/>
    <mergeCell ref="Y9:Y10"/>
    <mergeCell ref="Z9:Z10"/>
    <mergeCell ref="AA9:AA10"/>
    <mergeCell ref="AB9:AB10"/>
    <mergeCell ref="AC9:AC10"/>
    <mergeCell ref="AD9:AD10"/>
    <mergeCell ref="Z11:Z12"/>
    <mergeCell ref="AA11:AA12"/>
    <mergeCell ref="AB11:AB12"/>
    <mergeCell ref="AC11:AC12"/>
    <mergeCell ref="A11:A12"/>
    <mergeCell ref="B11:C12"/>
    <mergeCell ref="J11:L12"/>
    <mergeCell ref="Y11:Y12"/>
    <mergeCell ref="AD11:AD12"/>
    <mergeCell ref="AE11:AE12"/>
    <mergeCell ref="AF13:AF14"/>
    <mergeCell ref="AG13:AG14"/>
    <mergeCell ref="AD13:AD14"/>
    <mergeCell ref="AE13:AE14"/>
    <mergeCell ref="AF11:AF12"/>
    <mergeCell ref="AG11:AG12"/>
    <mergeCell ref="A13:A14"/>
    <mergeCell ref="B13:C14"/>
    <mergeCell ref="M13:O14"/>
    <mergeCell ref="Y13:Y14"/>
    <mergeCell ref="Z13:Z14"/>
    <mergeCell ref="AA13:AA14"/>
    <mergeCell ref="AB13:AB14"/>
    <mergeCell ref="AC13:AC14"/>
    <mergeCell ref="AC17:AC18"/>
    <mergeCell ref="Z21:Z22"/>
    <mergeCell ref="AA21:AA22"/>
    <mergeCell ref="D21:F22"/>
    <mergeCell ref="J21:L22"/>
    <mergeCell ref="G21:I22"/>
    <mergeCell ref="Y21:Y22"/>
    <mergeCell ref="Z17:Z18"/>
    <mergeCell ref="AA17:AA18"/>
    <mergeCell ref="AB17:AB18"/>
    <mergeCell ref="AF17:AF18"/>
    <mergeCell ref="AG17:AG18"/>
    <mergeCell ref="AD17:AD18"/>
    <mergeCell ref="AE17:AE18"/>
    <mergeCell ref="AD21:AD22"/>
    <mergeCell ref="AE21:AE22"/>
    <mergeCell ref="AF21:AF22"/>
    <mergeCell ref="AG21:AG22"/>
    <mergeCell ref="AG23:AG24"/>
    <mergeCell ref="A25:A26"/>
    <mergeCell ref="B25:C26"/>
    <mergeCell ref="Y25:Y26"/>
    <mergeCell ref="Z25:Z26"/>
    <mergeCell ref="AA25:AA26"/>
    <mergeCell ref="A23:A24"/>
    <mergeCell ref="B23:C24"/>
    <mergeCell ref="Y23:Y24"/>
    <mergeCell ref="Z23:Z24"/>
    <mergeCell ref="AD23:AD24"/>
    <mergeCell ref="AE23:AE24"/>
    <mergeCell ref="AF23:AF24"/>
    <mergeCell ref="AD25:AD26"/>
    <mergeCell ref="AE25:AE26"/>
    <mergeCell ref="AF25:AF26"/>
    <mergeCell ref="AG25:AG26"/>
    <mergeCell ref="Z29:Z30"/>
    <mergeCell ref="AA29:AA30"/>
    <mergeCell ref="AB25:AB26"/>
    <mergeCell ref="AC25:AC26"/>
    <mergeCell ref="AC27:AC28"/>
    <mergeCell ref="AF29:AF30"/>
    <mergeCell ref="AG29:AG30"/>
    <mergeCell ref="A29:A30"/>
    <mergeCell ref="B29:C30"/>
    <mergeCell ref="M29:O30"/>
    <mergeCell ref="Y29:Y30"/>
    <mergeCell ref="AC29:AC30"/>
    <mergeCell ref="AG31:AG32"/>
    <mergeCell ref="A33:A34"/>
    <mergeCell ref="B33:C34"/>
    <mergeCell ref="Y33:Y34"/>
    <mergeCell ref="Z33:Z34"/>
    <mergeCell ref="AA33:AA34"/>
    <mergeCell ref="A31:A32"/>
    <mergeCell ref="B31:C32"/>
    <mergeCell ref="Y31:Y32"/>
    <mergeCell ref="AC31:AC32"/>
    <mergeCell ref="AG33:AG34"/>
    <mergeCell ref="AA35:AA36"/>
    <mergeCell ref="AB35:AB36"/>
    <mergeCell ref="AB33:AB34"/>
    <mergeCell ref="AC33:AC34"/>
    <mergeCell ref="AG35:AG36"/>
    <mergeCell ref="A35:A36"/>
    <mergeCell ref="B35:C36"/>
    <mergeCell ref="Y35:Y36"/>
    <mergeCell ref="Z35:Z36"/>
    <mergeCell ref="AF31:AF32"/>
    <mergeCell ref="AD33:AD34"/>
    <mergeCell ref="AE33:AE34"/>
    <mergeCell ref="AF33:AF34"/>
    <mergeCell ref="S33:U34"/>
    <mergeCell ref="V35:X36"/>
    <mergeCell ref="AC35:AC36"/>
    <mergeCell ref="AD35:AD36"/>
    <mergeCell ref="AE35:AE36"/>
    <mergeCell ref="AF35:AF36"/>
    <mergeCell ref="AF39:AF40"/>
    <mergeCell ref="A41:A42"/>
    <mergeCell ref="B41:C42"/>
    <mergeCell ref="D41:F42"/>
    <mergeCell ref="Y41:Y42"/>
    <mergeCell ref="Z41:Z42"/>
    <mergeCell ref="AG41:AG42"/>
    <mergeCell ref="A43:A44"/>
    <mergeCell ref="B43:C44"/>
    <mergeCell ref="Y43:Y44"/>
    <mergeCell ref="Z43:Z44"/>
    <mergeCell ref="AA43:AA44"/>
    <mergeCell ref="AE41:AE42"/>
    <mergeCell ref="AF41:AF42"/>
    <mergeCell ref="AB43:AB44"/>
    <mergeCell ref="AC43:AC44"/>
    <mergeCell ref="AD43:AD44"/>
    <mergeCell ref="AE43:AE44"/>
    <mergeCell ref="AF43:AF44"/>
    <mergeCell ref="AA41:AA42"/>
    <mergeCell ref="AB41:AB42"/>
    <mergeCell ref="AC41:AC42"/>
    <mergeCell ref="AD41:AD42"/>
    <mergeCell ref="AG43:AG44"/>
    <mergeCell ref="A45:A46"/>
    <mergeCell ref="B45:C46"/>
    <mergeCell ref="Y45:Y46"/>
    <mergeCell ref="Z45:Z46"/>
    <mergeCell ref="AA45:AA46"/>
    <mergeCell ref="J45:L46"/>
    <mergeCell ref="AB45:AB46"/>
    <mergeCell ref="AG45:AG46"/>
    <mergeCell ref="G43:I44"/>
    <mergeCell ref="A47:A48"/>
    <mergeCell ref="B47:C48"/>
    <mergeCell ref="Y47:Y48"/>
    <mergeCell ref="Z47:Z48"/>
    <mergeCell ref="AA47:AA48"/>
    <mergeCell ref="AE47:AE48"/>
    <mergeCell ref="AF47:AF48"/>
    <mergeCell ref="AC45:AC46"/>
    <mergeCell ref="AD45:AD46"/>
    <mergeCell ref="AE45:AE46"/>
    <mergeCell ref="AF45:AF46"/>
    <mergeCell ref="M47:O48"/>
    <mergeCell ref="AB47:AB48"/>
    <mergeCell ref="AC47:AC48"/>
    <mergeCell ref="AD47:AD48"/>
    <mergeCell ref="AG47:AG48"/>
    <mergeCell ref="A53:A54"/>
    <mergeCell ref="B53:C54"/>
    <mergeCell ref="D53:F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55:A56"/>
    <mergeCell ref="B55:C56"/>
    <mergeCell ref="Y55:Y56"/>
    <mergeCell ref="Z55:Z56"/>
    <mergeCell ref="AA55:AA56"/>
    <mergeCell ref="G55:I56"/>
    <mergeCell ref="AB55:AB56"/>
    <mergeCell ref="AG55:AG56"/>
    <mergeCell ref="A57:A58"/>
    <mergeCell ref="B57:C58"/>
    <mergeCell ref="Y57:Y58"/>
    <mergeCell ref="Z57:Z58"/>
    <mergeCell ref="AA57:AA58"/>
    <mergeCell ref="AC55:AC56"/>
    <mergeCell ref="AD55:AD56"/>
    <mergeCell ref="AE55:AE56"/>
    <mergeCell ref="AF55:AF56"/>
    <mergeCell ref="AG57:AG58"/>
    <mergeCell ref="J57:L58"/>
    <mergeCell ref="AB57:AB58"/>
    <mergeCell ref="AC57:AC58"/>
    <mergeCell ref="AD57:AD58"/>
    <mergeCell ref="AE57:AE58"/>
    <mergeCell ref="AF57:AF58"/>
  </mergeCells>
  <printOptions horizontalCentered="1"/>
  <pageMargins left="0.5905511811023623" right="0.5905511811023623" top="0.5905511811023623" bottom="0.3937007874015748" header="0" footer="0"/>
  <pageSetup orientation="landscape" paperSize="9" scale="46"/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AD983"/>
  <sheetViews>
    <sheetView zoomScalePageLayoutView="0" workbookViewId="0" topLeftCell="A1">
      <selection activeCell="S32" sqref="S32"/>
    </sheetView>
  </sheetViews>
  <sheetFormatPr defaultColWidth="9.00390625" defaultRowHeight="13.5"/>
  <cols>
    <col min="1" max="1" width="5.625" style="91" customWidth="1"/>
    <col min="2" max="15" width="3.625" style="95" customWidth="1"/>
    <col min="16" max="28" width="3.625" style="96" customWidth="1"/>
    <col min="29" max="29" width="3.125" style="89" customWidth="1"/>
    <col min="30" max="16384" width="9.00390625" style="87" customWidth="1"/>
  </cols>
  <sheetData>
    <row r="1" ht="6" customHeight="1"/>
    <row r="2" spans="1:29" ht="19.5" customHeight="1">
      <c r="A2" s="115"/>
      <c r="B2" s="138" t="s">
        <v>189</v>
      </c>
      <c r="C2" s="262"/>
      <c r="D2" s="262"/>
      <c r="H2" s="138" t="s">
        <v>51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8"/>
    </row>
    <row r="3" spans="1:29" s="88" customFormat="1" ht="4.5" customHeight="1">
      <c r="A3" s="119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20"/>
    </row>
    <row r="4" spans="1:29" ht="4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2"/>
      <c r="L4" s="92"/>
      <c r="M4" s="92"/>
      <c r="N4" s="92"/>
      <c r="O4" s="92"/>
      <c r="P4" s="92"/>
      <c r="Q4" s="92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8"/>
    </row>
    <row r="5" spans="1:29" ht="4.5" customHeight="1">
      <c r="A5" s="97"/>
      <c r="B5" s="97"/>
      <c r="C5" s="97"/>
      <c r="D5" s="97"/>
      <c r="E5" s="97"/>
      <c r="F5" s="97"/>
      <c r="G5" s="97"/>
      <c r="H5" s="97"/>
      <c r="I5" s="97"/>
      <c r="J5" s="114"/>
      <c r="K5" s="114"/>
      <c r="L5" s="114"/>
      <c r="M5" s="97"/>
      <c r="N5" s="97"/>
      <c r="O5" s="97"/>
      <c r="P5" s="100"/>
      <c r="Q5" s="100"/>
      <c r="R5" s="100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8"/>
    </row>
    <row r="6" spans="1:29" ht="12" customHeight="1" thickBot="1">
      <c r="A6" s="487" t="s">
        <v>175</v>
      </c>
      <c r="B6" s="488" t="s">
        <v>12</v>
      </c>
      <c r="C6" s="489"/>
      <c r="D6" s="489"/>
      <c r="E6" s="489"/>
      <c r="F6" s="489"/>
      <c r="G6" s="489"/>
      <c r="H6" s="489"/>
      <c r="I6" s="490"/>
      <c r="J6" s="93"/>
      <c r="K6" s="93"/>
      <c r="L6" s="334">
        <v>8</v>
      </c>
      <c r="M6" s="92"/>
      <c r="N6" s="92"/>
      <c r="O6" s="92"/>
      <c r="P6" s="92"/>
      <c r="Q6" s="92"/>
      <c r="R6" s="92"/>
      <c r="S6" s="92"/>
      <c r="Z6" s="114"/>
      <c r="AA6" s="114"/>
      <c r="AB6" s="114"/>
      <c r="AC6" s="118"/>
    </row>
    <row r="7" spans="1:29" ht="12" customHeight="1" thickTop="1">
      <c r="A7" s="487"/>
      <c r="B7" s="491"/>
      <c r="C7" s="492"/>
      <c r="D7" s="492"/>
      <c r="E7" s="492"/>
      <c r="F7" s="492"/>
      <c r="G7" s="492"/>
      <c r="H7" s="492"/>
      <c r="I7" s="493"/>
      <c r="J7" s="340"/>
      <c r="K7" s="368"/>
      <c r="L7" s="369"/>
      <c r="M7" s="97"/>
      <c r="N7" s="97"/>
      <c r="O7" s="97"/>
      <c r="P7" s="100"/>
      <c r="Q7" s="100"/>
      <c r="R7" s="100"/>
      <c r="Z7" s="114"/>
      <c r="AA7" s="113" t="s">
        <v>37</v>
      </c>
      <c r="AB7" s="113" t="str">
        <f>VLOOKUP(AA7,'リーグ戦表'!AH:AI,2,0)</f>
        <v>寺井クラブ</v>
      </c>
      <c r="AC7" s="96"/>
    </row>
    <row r="8" spans="1:29" ht="12" customHeight="1" thickBot="1">
      <c r="A8" s="258"/>
      <c r="B8" s="93"/>
      <c r="C8" s="93"/>
      <c r="D8" s="93"/>
      <c r="E8" s="93"/>
      <c r="F8" s="93"/>
      <c r="G8" s="93"/>
      <c r="J8" s="96"/>
      <c r="K8" s="496" t="s">
        <v>204</v>
      </c>
      <c r="L8" s="496"/>
      <c r="M8" s="338"/>
      <c r="N8" s="370"/>
      <c r="O8" s="347">
        <v>8</v>
      </c>
      <c r="P8" s="285"/>
      <c r="Q8" s="285"/>
      <c r="R8" s="258"/>
      <c r="S8" s="258"/>
      <c r="W8" s="93"/>
      <c r="Y8" s="99"/>
      <c r="Z8" s="114"/>
      <c r="AA8" s="113" t="s">
        <v>36</v>
      </c>
      <c r="AB8" s="113" t="str">
        <f>VLOOKUP(AA8,'リーグ戦表'!AH:AI,2,0)</f>
        <v>鞍月アタッカーズ</v>
      </c>
      <c r="AC8" s="93"/>
    </row>
    <row r="9" spans="1:29" ht="12" customHeight="1" thickTop="1">
      <c r="A9" s="258"/>
      <c r="B9" s="94"/>
      <c r="C9" s="94"/>
      <c r="D9" s="94"/>
      <c r="E9" s="92"/>
      <c r="F9" s="92"/>
      <c r="G9" s="92"/>
      <c r="J9" s="96"/>
      <c r="K9" s="496"/>
      <c r="L9" s="497"/>
      <c r="M9" s="264"/>
      <c r="N9" s="264"/>
      <c r="O9" s="282"/>
      <c r="P9" s="285"/>
      <c r="Q9" s="285"/>
      <c r="R9" s="258"/>
      <c r="S9" s="258"/>
      <c r="W9" s="93"/>
      <c r="Y9" s="99"/>
      <c r="Z9" s="114"/>
      <c r="AA9" s="113" t="s">
        <v>3</v>
      </c>
      <c r="AB9" s="113" t="str">
        <f>VLOOKUP(AA9,'リーグ戦表'!AH:AI,2,0)</f>
        <v>千坂ドッジファイヤーズ</v>
      </c>
      <c r="AC9" s="93"/>
    </row>
    <row r="10" spans="1:29" ht="12" customHeight="1">
      <c r="A10" s="487" t="s">
        <v>177</v>
      </c>
      <c r="B10" s="488" t="s">
        <v>9</v>
      </c>
      <c r="C10" s="489"/>
      <c r="D10" s="489"/>
      <c r="E10" s="489"/>
      <c r="F10" s="489"/>
      <c r="G10" s="489"/>
      <c r="H10" s="489"/>
      <c r="I10" s="490"/>
      <c r="J10" s="98"/>
      <c r="K10" s="286"/>
      <c r="L10" s="287"/>
      <c r="M10" s="260"/>
      <c r="N10" s="264"/>
      <c r="O10" s="272"/>
      <c r="P10" s="260"/>
      <c r="Q10" s="260"/>
      <c r="R10" s="260"/>
      <c r="S10" s="266"/>
      <c r="W10" s="93"/>
      <c r="X10" s="112"/>
      <c r="Z10" s="114"/>
      <c r="AA10" s="113" t="s">
        <v>4</v>
      </c>
      <c r="AB10" s="113" t="str">
        <f>VLOOKUP(AA10,'リーグ戦表'!AH:AI,2,0)</f>
        <v>松任の大魔陣</v>
      </c>
      <c r="AC10" s="93"/>
    </row>
    <row r="11" spans="1:29" ht="12" customHeight="1">
      <c r="A11" s="487"/>
      <c r="B11" s="491"/>
      <c r="C11" s="492"/>
      <c r="D11" s="492"/>
      <c r="E11" s="492"/>
      <c r="F11" s="492"/>
      <c r="G11" s="492"/>
      <c r="H11" s="492"/>
      <c r="I11" s="493"/>
      <c r="J11" s="110"/>
      <c r="K11" s="258"/>
      <c r="L11" s="334">
        <v>7</v>
      </c>
      <c r="M11" s="260"/>
      <c r="N11" s="260"/>
      <c r="O11" s="272"/>
      <c r="P11" s="288"/>
      <c r="Q11" s="288"/>
      <c r="R11" s="288"/>
      <c r="S11" s="289"/>
      <c r="W11" s="93"/>
      <c r="X11" s="112"/>
      <c r="Z11" s="114"/>
      <c r="AA11" s="113" t="s">
        <v>5</v>
      </c>
      <c r="AB11" s="113" t="str">
        <f>VLOOKUP(AA11,'リーグ戦表'!AH:AI,2,0)</f>
        <v>松任の大魔陣Jr.</v>
      </c>
      <c r="AC11" s="93"/>
    </row>
    <row r="12" spans="1:29" ht="12" customHeight="1" thickBot="1">
      <c r="A12" s="258"/>
      <c r="B12" s="92"/>
      <c r="C12" s="93"/>
      <c r="D12" s="93"/>
      <c r="E12" s="93"/>
      <c r="F12" s="93"/>
      <c r="G12" s="100"/>
      <c r="J12" s="96"/>
      <c r="K12" s="266"/>
      <c r="L12" s="266"/>
      <c r="M12" s="260"/>
      <c r="N12" s="495" t="s">
        <v>212</v>
      </c>
      <c r="O12" s="487"/>
      <c r="P12" s="264"/>
      <c r="Q12" s="264"/>
      <c r="R12" s="334">
        <v>6</v>
      </c>
      <c r="S12" s="264"/>
      <c r="W12" s="93"/>
      <c r="X12" s="112"/>
      <c r="Z12" s="114"/>
      <c r="AA12" s="113" t="s">
        <v>6</v>
      </c>
      <c r="AB12" s="113" t="str">
        <f>VLOOKUP(AA12,'リーグ戦表'!AH:AI,2,0)</f>
        <v>奥能登クラブジュニア</v>
      </c>
      <c r="AC12" s="93"/>
    </row>
    <row r="13" spans="1:29" ht="12" customHeight="1" thickTop="1">
      <c r="A13" s="259"/>
      <c r="B13" s="94"/>
      <c r="C13" s="94"/>
      <c r="D13" s="94"/>
      <c r="E13" s="94"/>
      <c r="F13" s="94"/>
      <c r="G13" s="94"/>
      <c r="H13" s="94"/>
      <c r="I13" s="94"/>
      <c r="J13" s="92"/>
      <c r="K13" s="260"/>
      <c r="L13" s="260"/>
      <c r="M13" s="260"/>
      <c r="N13" s="495"/>
      <c r="O13" s="495"/>
      <c r="P13" s="377"/>
      <c r="Q13" s="388"/>
      <c r="R13" s="389"/>
      <c r="S13" s="264"/>
      <c r="W13" s="102"/>
      <c r="X13" s="112"/>
      <c r="Z13" s="114"/>
      <c r="AA13" s="113" t="s">
        <v>17</v>
      </c>
      <c r="AB13" s="113" t="str">
        <f>VLOOKUP(AA13,'リーグ戦表'!AH:AI,2,0)</f>
        <v>鵜川フェニックスジュニア</v>
      </c>
      <c r="AC13" s="102"/>
    </row>
    <row r="14" spans="1:29" ht="12" customHeight="1" thickBot="1">
      <c r="A14" s="487" t="s">
        <v>179</v>
      </c>
      <c r="B14" s="488" t="s">
        <v>263</v>
      </c>
      <c r="C14" s="489"/>
      <c r="D14" s="489"/>
      <c r="E14" s="489"/>
      <c r="F14" s="489"/>
      <c r="G14" s="489"/>
      <c r="H14" s="489"/>
      <c r="I14" s="490"/>
      <c r="J14" s="92"/>
      <c r="K14" s="260"/>
      <c r="L14" s="334">
        <v>9</v>
      </c>
      <c r="M14" s="260"/>
      <c r="N14" s="260"/>
      <c r="O14" s="260"/>
      <c r="P14" s="349"/>
      <c r="Q14" s="260"/>
      <c r="R14" s="273"/>
      <c r="S14" s="289"/>
      <c r="W14" s="100"/>
      <c r="X14" s="112"/>
      <c r="Z14" s="114"/>
      <c r="AA14" s="113" t="s">
        <v>7</v>
      </c>
      <c r="AB14" s="113" t="str">
        <f>VLOOKUP(AA14,'リーグ戦表'!AH:AI,2,0)</f>
        <v>向本折クラブNew</v>
      </c>
      <c r="AC14" s="100"/>
    </row>
    <row r="15" spans="1:29" ht="12" customHeight="1" thickTop="1">
      <c r="A15" s="487"/>
      <c r="B15" s="491"/>
      <c r="C15" s="492"/>
      <c r="D15" s="492"/>
      <c r="E15" s="492"/>
      <c r="F15" s="492"/>
      <c r="G15" s="492"/>
      <c r="H15" s="492"/>
      <c r="I15" s="493"/>
      <c r="J15" s="371"/>
      <c r="K15" s="333"/>
      <c r="L15" s="372"/>
      <c r="M15" s="260"/>
      <c r="N15" s="260"/>
      <c r="O15" s="260"/>
      <c r="P15" s="349"/>
      <c r="Q15" s="260"/>
      <c r="R15" s="274"/>
      <c r="S15" s="289"/>
      <c r="T15" s="105"/>
      <c r="X15" s="112"/>
      <c r="Z15" s="114"/>
      <c r="AA15" s="114"/>
      <c r="AB15" s="114"/>
      <c r="AC15" s="118"/>
    </row>
    <row r="16" spans="1:29" ht="12" customHeight="1" thickBot="1">
      <c r="A16" s="260"/>
      <c r="B16" s="92"/>
      <c r="C16" s="92"/>
      <c r="D16" s="92"/>
      <c r="E16" s="94"/>
      <c r="F16" s="94"/>
      <c r="G16" s="94"/>
      <c r="H16" s="94"/>
      <c r="I16" s="94"/>
      <c r="J16" s="92"/>
      <c r="K16" s="495" t="s">
        <v>205</v>
      </c>
      <c r="L16" s="495"/>
      <c r="M16" s="338"/>
      <c r="N16" s="339"/>
      <c r="O16" s="339"/>
      <c r="P16" s="391"/>
      <c r="Q16" s="260"/>
      <c r="R16" s="274"/>
      <c r="S16" s="290"/>
      <c r="T16" s="99"/>
      <c r="U16" s="99"/>
      <c r="V16" s="99"/>
      <c r="W16" s="99"/>
      <c r="Z16" s="114"/>
      <c r="AA16" s="114"/>
      <c r="AB16" s="114"/>
      <c r="AC16" s="118"/>
    </row>
    <row r="17" spans="1:29" ht="12" customHeight="1" thickTop="1">
      <c r="A17" s="258"/>
      <c r="B17" s="93"/>
      <c r="C17" s="93"/>
      <c r="D17" s="93"/>
      <c r="E17" s="93"/>
      <c r="F17" s="93"/>
      <c r="G17" s="93"/>
      <c r="J17" s="96"/>
      <c r="K17" s="495"/>
      <c r="L17" s="487"/>
      <c r="M17" s="260"/>
      <c r="N17" s="260"/>
      <c r="O17" s="334">
        <v>10</v>
      </c>
      <c r="P17" s="260"/>
      <c r="Q17" s="260"/>
      <c r="R17" s="272"/>
      <c r="S17" s="267"/>
      <c r="T17" s="99"/>
      <c r="U17" s="499" t="s">
        <v>35</v>
      </c>
      <c r="V17" s="499"/>
      <c r="W17" s="99"/>
      <c r="Z17" s="114"/>
      <c r="AA17" s="114"/>
      <c r="AB17" s="114"/>
      <c r="AC17" s="118"/>
    </row>
    <row r="18" spans="1:29" ht="14.25" customHeight="1">
      <c r="A18" s="487" t="s">
        <v>180</v>
      </c>
      <c r="B18" s="488" t="s">
        <v>135</v>
      </c>
      <c r="C18" s="489"/>
      <c r="D18" s="489"/>
      <c r="E18" s="489"/>
      <c r="F18" s="489"/>
      <c r="G18" s="489"/>
      <c r="H18" s="489"/>
      <c r="I18" s="490"/>
      <c r="J18" s="98"/>
      <c r="K18" s="286"/>
      <c r="L18" s="287"/>
      <c r="M18" s="260"/>
      <c r="N18" s="260"/>
      <c r="O18" s="260"/>
      <c r="P18" s="260"/>
      <c r="Q18" s="260"/>
      <c r="R18" s="272"/>
      <c r="S18" s="260"/>
      <c r="U18" s="506"/>
      <c r="V18" s="506"/>
      <c r="Z18" s="114"/>
      <c r="AA18" s="114"/>
      <c r="AB18" s="114"/>
      <c r="AC18" s="118"/>
    </row>
    <row r="19" spans="1:29" ht="14.25" customHeight="1" thickBot="1">
      <c r="A19" s="487"/>
      <c r="B19" s="491"/>
      <c r="C19" s="492"/>
      <c r="D19" s="492"/>
      <c r="E19" s="492"/>
      <c r="F19" s="492"/>
      <c r="G19" s="492"/>
      <c r="H19" s="492"/>
      <c r="I19" s="493"/>
      <c r="J19" s="93"/>
      <c r="K19" s="258"/>
      <c r="L19" s="334">
        <v>0</v>
      </c>
      <c r="M19" s="260"/>
      <c r="N19" s="260"/>
      <c r="O19" s="260"/>
      <c r="P19" s="260"/>
      <c r="Q19" s="495" t="s">
        <v>214</v>
      </c>
      <c r="R19" s="487"/>
      <c r="S19" s="277"/>
      <c r="U19" s="500" t="s">
        <v>267</v>
      </c>
      <c r="V19" s="501"/>
      <c r="W19" s="501"/>
      <c r="X19" s="501"/>
      <c r="Y19" s="502"/>
      <c r="Z19" s="114"/>
      <c r="AA19" s="114"/>
      <c r="AB19" s="114"/>
      <c r="AC19" s="118"/>
    </row>
    <row r="20" spans="1:29" ht="15.75" thickTop="1">
      <c r="A20" s="258"/>
      <c r="B20" s="93"/>
      <c r="C20" s="93"/>
      <c r="D20" s="93"/>
      <c r="E20" s="93"/>
      <c r="F20" s="93"/>
      <c r="G20" s="93"/>
      <c r="J20" s="96"/>
      <c r="K20" s="266"/>
      <c r="L20" s="266"/>
      <c r="M20" s="260"/>
      <c r="N20" s="260"/>
      <c r="O20" s="260"/>
      <c r="P20" s="260"/>
      <c r="Q20" s="495"/>
      <c r="R20" s="495"/>
      <c r="S20" s="381"/>
      <c r="T20" s="392"/>
      <c r="U20" s="503"/>
      <c r="V20" s="504"/>
      <c r="W20" s="504"/>
      <c r="X20" s="504"/>
      <c r="Y20" s="505"/>
      <c r="Z20" s="114"/>
      <c r="AA20" s="114"/>
      <c r="AB20" s="114"/>
      <c r="AC20" s="118"/>
    </row>
    <row r="21" spans="1:29" ht="15">
      <c r="A21" s="258"/>
      <c r="B21" s="93"/>
      <c r="C21" s="93"/>
      <c r="D21" s="93"/>
      <c r="E21" s="93"/>
      <c r="F21" s="93"/>
      <c r="G21" s="93"/>
      <c r="J21" s="96"/>
      <c r="K21" s="266"/>
      <c r="L21" s="266"/>
      <c r="M21" s="258"/>
      <c r="N21" s="258"/>
      <c r="O21" s="260"/>
      <c r="P21" s="260"/>
      <c r="Q21" s="260"/>
      <c r="R21" s="260"/>
      <c r="S21" s="349"/>
      <c r="U21" s="15"/>
      <c r="Z21" s="114"/>
      <c r="AA21" s="114"/>
      <c r="AB21" s="114"/>
      <c r="AC21" s="118"/>
    </row>
    <row r="22" spans="1:29" ht="15">
      <c r="A22" s="487" t="s">
        <v>181</v>
      </c>
      <c r="B22" s="488" t="s">
        <v>264</v>
      </c>
      <c r="C22" s="489"/>
      <c r="D22" s="489"/>
      <c r="E22" s="489"/>
      <c r="F22" s="489"/>
      <c r="G22" s="489"/>
      <c r="H22" s="489"/>
      <c r="I22" s="490"/>
      <c r="K22" s="91"/>
      <c r="L22" s="363">
        <v>6</v>
      </c>
      <c r="M22" s="260"/>
      <c r="N22" s="260"/>
      <c r="O22" s="260"/>
      <c r="P22" s="266"/>
      <c r="Q22" s="266"/>
      <c r="R22" s="266"/>
      <c r="S22" s="354"/>
      <c r="Z22" s="114"/>
      <c r="AA22" s="114"/>
      <c r="AB22" s="114"/>
      <c r="AC22" s="118"/>
    </row>
    <row r="23" spans="1:29" ht="15">
      <c r="A23" s="487"/>
      <c r="B23" s="491"/>
      <c r="C23" s="492"/>
      <c r="D23" s="492"/>
      <c r="E23" s="492"/>
      <c r="F23" s="492"/>
      <c r="G23" s="492"/>
      <c r="H23" s="492"/>
      <c r="I23" s="493"/>
      <c r="J23" s="106"/>
      <c r="K23" s="276"/>
      <c r="L23" s="269"/>
      <c r="M23" s="264"/>
      <c r="N23" s="264"/>
      <c r="O23" s="264"/>
      <c r="P23" s="266"/>
      <c r="Q23" s="266"/>
      <c r="R23" s="266"/>
      <c r="S23" s="354"/>
      <c r="Z23" s="114"/>
      <c r="AA23" s="114"/>
      <c r="AB23" s="114"/>
      <c r="AC23" s="118"/>
    </row>
    <row r="24" spans="2:29" ht="12" customHeight="1" thickBot="1">
      <c r="B24" s="92"/>
      <c r="J24" s="96"/>
      <c r="K24" s="496" t="s">
        <v>206</v>
      </c>
      <c r="L24" s="497"/>
      <c r="M24" s="260"/>
      <c r="N24" s="264"/>
      <c r="O24" s="334">
        <v>6</v>
      </c>
      <c r="P24" s="266"/>
      <c r="Q24" s="266"/>
      <c r="R24" s="266"/>
      <c r="S24" s="354"/>
      <c r="T24" s="527" t="s">
        <v>35</v>
      </c>
      <c r="U24" s="527"/>
      <c r="V24" s="527" t="s">
        <v>267</v>
      </c>
      <c r="W24" s="527"/>
      <c r="X24" s="527"/>
      <c r="Y24" s="527"/>
      <c r="Z24" s="114"/>
      <c r="AA24" s="114"/>
      <c r="AB24" s="114"/>
      <c r="AC24" s="118"/>
    </row>
    <row r="25" spans="10:29" ht="12" customHeight="1" thickTop="1">
      <c r="J25" s="96"/>
      <c r="K25" s="496"/>
      <c r="L25" s="496"/>
      <c r="M25" s="377"/>
      <c r="N25" s="388"/>
      <c r="O25" s="389"/>
      <c r="P25" s="266"/>
      <c r="Q25" s="266"/>
      <c r="R25" s="266"/>
      <c r="S25" s="354"/>
      <c r="T25" s="526"/>
      <c r="U25" s="526"/>
      <c r="V25" s="526"/>
      <c r="W25" s="526"/>
      <c r="X25" s="526"/>
      <c r="Y25" s="526"/>
      <c r="Z25" s="114"/>
      <c r="AA25" s="114"/>
      <c r="AB25" s="114"/>
      <c r="AC25" s="118"/>
    </row>
    <row r="26" spans="1:29" ht="12" customHeight="1" thickBot="1">
      <c r="A26" s="487" t="s">
        <v>182</v>
      </c>
      <c r="B26" s="488" t="s">
        <v>266</v>
      </c>
      <c r="C26" s="489"/>
      <c r="D26" s="489"/>
      <c r="E26" s="489"/>
      <c r="F26" s="489"/>
      <c r="G26" s="489"/>
      <c r="H26" s="489"/>
      <c r="I26" s="490"/>
      <c r="J26" s="328"/>
      <c r="K26" s="329"/>
      <c r="L26" s="330"/>
      <c r="M26" s="260"/>
      <c r="N26" s="264"/>
      <c r="O26" s="272"/>
      <c r="P26" s="266"/>
      <c r="Q26" s="266"/>
      <c r="R26" s="266"/>
      <c r="S26" s="354"/>
      <c r="T26" s="525" t="s">
        <v>273</v>
      </c>
      <c r="U26" s="525"/>
      <c r="V26" s="525" t="s">
        <v>262</v>
      </c>
      <c r="W26" s="525"/>
      <c r="X26" s="525"/>
      <c r="Y26" s="525"/>
      <c r="Z26" s="114"/>
      <c r="AA26" s="114"/>
      <c r="AB26" s="114"/>
      <c r="AC26" s="118"/>
    </row>
    <row r="27" spans="1:29" ht="12" customHeight="1" thickTop="1">
      <c r="A27" s="487"/>
      <c r="B27" s="491"/>
      <c r="C27" s="492"/>
      <c r="D27" s="492"/>
      <c r="E27" s="492"/>
      <c r="F27" s="492"/>
      <c r="G27" s="492"/>
      <c r="H27" s="492"/>
      <c r="I27" s="493"/>
      <c r="J27" s="107"/>
      <c r="K27" s="91"/>
      <c r="L27" s="363">
        <v>8</v>
      </c>
      <c r="M27" s="260"/>
      <c r="N27" s="260"/>
      <c r="O27" s="272"/>
      <c r="P27" s="266"/>
      <c r="Q27" s="266"/>
      <c r="R27" s="266"/>
      <c r="S27" s="354"/>
      <c r="T27" s="526"/>
      <c r="U27" s="526"/>
      <c r="V27" s="526"/>
      <c r="W27" s="526"/>
      <c r="X27" s="526"/>
      <c r="Y27" s="526"/>
      <c r="Z27" s="114"/>
      <c r="AA27" s="114"/>
      <c r="AB27" s="114"/>
      <c r="AC27" s="118"/>
    </row>
    <row r="28" spans="11:29" ht="12" customHeight="1" thickBot="1">
      <c r="K28" s="91"/>
      <c r="L28" s="91"/>
      <c r="M28" s="260"/>
      <c r="N28" s="495" t="s">
        <v>213</v>
      </c>
      <c r="O28" s="487"/>
      <c r="P28" s="266"/>
      <c r="Q28" s="266"/>
      <c r="R28" s="266"/>
      <c r="S28" s="354"/>
      <c r="T28" s="525" t="s">
        <v>274</v>
      </c>
      <c r="U28" s="525"/>
      <c r="V28" s="525" t="s">
        <v>265</v>
      </c>
      <c r="W28" s="525"/>
      <c r="X28" s="525"/>
      <c r="Y28" s="525"/>
      <c r="Z28" s="114"/>
      <c r="AA28" s="114"/>
      <c r="AB28" s="114"/>
      <c r="AC28" s="118"/>
    </row>
    <row r="29" spans="11:29" ht="12" customHeight="1" thickTop="1">
      <c r="K29" s="91"/>
      <c r="L29" s="91"/>
      <c r="M29" s="260"/>
      <c r="N29" s="495"/>
      <c r="O29" s="495"/>
      <c r="P29" s="381"/>
      <c r="Q29" s="333"/>
      <c r="R29" s="346">
        <v>11</v>
      </c>
      <c r="S29" s="266"/>
      <c r="T29" s="526"/>
      <c r="U29" s="526"/>
      <c r="V29" s="526"/>
      <c r="W29" s="526"/>
      <c r="X29" s="526"/>
      <c r="Y29" s="526"/>
      <c r="Z29" s="114"/>
      <c r="AA29" s="114"/>
      <c r="AB29" s="114"/>
      <c r="AC29" s="118"/>
    </row>
    <row r="30" spans="1:29" ht="12" customHeight="1">
      <c r="A30" s="487" t="s">
        <v>178</v>
      </c>
      <c r="B30" s="488" t="s">
        <v>43</v>
      </c>
      <c r="C30" s="489"/>
      <c r="D30" s="489"/>
      <c r="E30" s="489"/>
      <c r="F30" s="489"/>
      <c r="G30" s="489"/>
      <c r="H30" s="489"/>
      <c r="I30" s="490"/>
      <c r="J30" s="107"/>
      <c r="K30" s="91"/>
      <c r="L30" s="363">
        <v>4</v>
      </c>
      <c r="M30" s="260"/>
      <c r="N30" s="260"/>
      <c r="O30" s="260"/>
      <c r="P30" s="349"/>
      <c r="Q30" s="260"/>
      <c r="R30" s="260"/>
      <c r="S30" s="266"/>
      <c r="Z30" s="114"/>
      <c r="AA30" s="114"/>
      <c r="AB30" s="114"/>
      <c r="AC30" s="118"/>
    </row>
    <row r="31" spans="1:29" ht="12" customHeight="1">
      <c r="A31" s="487"/>
      <c r="B31" s="491"/>
      <c r="C31" s="492"/>
      <c r="D31" s="492"/>
      <c r="E31" s="492"/>
      <c r="F31" s="492"/>
      <c r="G31" s="492"/>
      <c r="H31" s="492"/>
      <c r="I31" s="493"/>
      <c r="J31" s="106"/>
      <c r="K31" s="276"/>
      <c r="L31" s="269"/>
      <c r="M31" s="260"/>
      <c r="N31" s="260"/>
      <c r="O31" s="260"/>
      <c r="P31" s="349"/>
      <c r="Q31" s="266"/>
      <c r="R31" s="260"/>
      <c r="S31" s="266"/>
      <c r="Z31" s="114"/>
      <c r="AA31" s="114"/>
      <c r="AB31" s="114"/>
      <c r="AC31" s="118"/>
    </row>
    <row r="32" spans="2:29" ht="12" customHeight="1" thickBot="1">
      <c r="B32" s="92"/>
      <c r="J32" s="96"/>
      <c r="K32" s="496" t="s">
        <v>207</v>
      </c>
      <c r="L32" s="497"/>
      <c r="M32" s="260"/>
      <c r="N32" s="260"/>
      <c r="O32" s="260"/>
      <c r="P32" s="349"/>
      <c r="Q32" s="266"/>
      <c r="R32" s="264"/>
      <c r="S32" s="266"/>
      <c r="Z32" s="114"/>
      <c r="AA32" s="114"/>
      <c r="AB32" s="114"/>
      <c r="AC32" s="118"/>
    </row>
    <row r="33" spans="10:29" ht="12" customHeight="1" thickTop="1">
      <c r="J33" s="96"/>
      <c r="K33" s="496"/>
      <c r="L33" s="496"/>
      <c r="M33" s="367"/>
      <c r="N33" s="336"/>
      <c r="O33" s="390">
        <v>10</v>
      </c>
      <c r="P33" s="260"/>
      <c r="Q33" s="266"/>
      <c r="R33" s="264"/>
      <c r="S33" s="266"/>
      <c r="Z33" s="114"/>
      <c r="AA33" s="114"/>
      <c r="AB33" s="114"/>
      <c r="AC33" s="118"/>
    </row>
    <row r="34" spans="1:29" ht="12" customHeight="1" thickBot="1">
      <c r="A34" s="487" t="s">
        <v>176</v>
      </c>
      <c r="B34" s="488" t="s">
        <v>10</v>
      </c>
      <c r="C34" s="489"/>
      <c r="D34" s="489"/>
      <c r="E34" s="489"/>
      <c r="F34" s="489"/>
      <c r="G34" s="489"/>
      <c r="H34" s="489"/>
      <c r="I34" s="490"/>
      <c r="J34" s="328"/>
      <c r="K34" s="329"/>
      <c r="L34" s="330"/>
      <c r="M34" s="91"/>
      <c r="N34" s="91"/>
      <c r="O34" s="91"/>
      <c r="P34" s="260"/>
      <c r="Q34" s="260"/>
      <c r="R34" s="260"/>
      <c r="S34" s="266"/>
      <c r="Z34" s="100"/>
      <c r="AA34" s="93"/>
      <c r="AB34" s="93"/>
      <c r="AC34" s="90"/>
    </row>
    <row r="35" spans="1:29" ht="12" customHeight="1" thickTop="1">
      <c r="A35" s="487"/>
      <c r="B35" s="491"/>
      <c r="C35" s="492"/>
      <c r="D35" s="492"/>
      <c r="E35" s="492"/>
      <c r="F35" s="492"/>
      <c r="G35" s="492"/>
      <c r="H35" s="492"/>
      <c r="I35" s="493"/>
      <c r="K35" s="91"/>
      <c r="L35" s="363">
        <v>9</v>
      </c>
      <c r="M35" s="91"/>
      <c r="N35" s="91"/>
      <c r="O35" s="91"/>
      <c r="P35" s="260"/>
      <c r="Q35" s="260"/>
      <c r="R35" s="260"/>
      <c r="S35" s="91"/>
      <c r="T35" s="87"/>
      <c r="U35" s="87"/>
      <c r="V35" s="87"/>
      <c r="W35" s="87"/>
      <c r="X35" s="87"/>
      <c r="Y35" s="87"/>
      <c r="Z35" s="100"/>
      <c r="AA35" s="93"/>
      <c r="AB35" s="93"/>
      <c r="AC35" s="90"/>
    </row>
    <row r="36" spans="1:29" ht="12" customHeight="1">
      <c r="A36" s="258"/>
      <c r="B36" s="93"/>
      <c r="C36" s="93"/>
      <c r="D36" s="93"/>
      <c r="E36" s="93"/>
      <c r="F36" s="93"/>
      <c r="G36" s="93"/>
      <c r="H36" s="93"/>
      <c r="I36" s="93"/>
      <c r="K36" s="91"/>
      <c r="L36" s="91"/>
      <c r="M36" s="91"/>
      <c r="N36" s="91"/>
      <c r="O36" s="91"/>
      <c r="P36" s="260"/>
      <c r="Q36" s="260"/>
      <c r="R36" s="260"/>
      <c r="S36" s="91"/>
      <c r="T36" s="87"/>
      <c r="U36" s="87"/>
      <c r="V36" s="87"/>
      <c r="W36" s="87"/>
      <c r="X36" s="87"/>
      <c r="Y36" s="87"/>
      <c r="Z36" s="100"/>
      <c r="AA36" s="93"/>
      <c r="AB36" s="93"/>
      <c r="AC36" s="90"/>
    </row>
    <row r="37" spans="1:29" ht="12" customHeight="1">
      <c r="A37" s="258"/>
      <c r="B37" s="93"/>
      <c r="C37" s="93"/>
      <c r="D37" s="93"/>
      <c r="E37" s="93"/>
      <c r="F37" s="93"/>
      <c r="G37" s="93"/>
      <c r="H37" s="93"/>
      <c r="I37" s="93"/>
      <c r="K37" s="91"/>
      <c r="L37" s="91"/>
      <c r="M37" s="91"/>
      <c r="N37" s="91"/>
      <c r="O37" s="91"/>
      <c r="P37" s="260"/>
      <c r="Q37" s="260"/>
      <c r="R37" s="260"/>
      <c r="S37" s="363" t="s">
        <v>280</v>
      </c>
      <c r="T37" s="363"/>
      <c r="U37" s="87"/>
      <c r="V37" s="87"/>
      <c r="W37" s="87"/>
      <c r="X37" s="87"/>
      <c r="Y37" s="87"/>
      <c r="Z37" s="100"/>
      <c r="AA37" s="93"/>
      <c r="AB37" s="93"/>
      <c r="AC37" s="90"/>
    </row>
    <row r="38" spans="1:29" ht="12" customHeight="1">
      <c r="A38" s="258"/>
      <c r="B38" s="93"/>
      <c r="C38" s="93"/>
      <c r="D38" s="93"/>
      <c r="E38" s="93"/>
      <c r="F38" s="93"/>
      <c r="G38" s="93"/>
      <c r="H38" s="93"/>
      <c r="I38" s="93"/>
      <c r="K38" s="91"/>
      <c r="L38" s="91"/>
      <c r="M38" s="519" t="s">
        <v>12</v>
      </c>
      <c r="N38" s="520"/>
      <c r="O38" s="520"/>
      <c r="P38" s="520"/>
      <c r="Q38" s="521"/>
      <c r="R38" s="284"/>
      <c r="S38" s="365">
        <v>7</v>
      </c>
      <c r="T38" s="365">
        <v>6</v>
      </c>
      <c r="U38" s="499" t="s">
        <v>52</v>
      </c>
      <c r="V38" s="499"/>
      <c r="W38" s="499"/>
      <c r="X38" s="499"/>
      <c r="Z38" s="100"/>
      <c r="AA38" s="93"/>
      <c r="AB38" s="93"/>
      <c r="AC38" s="90"/>
    </row>
    <row r="39" spans="1:29" ht="12" customHeight="1">
      <c r="A39" s="258"/>
      <c r="B39" s="93"/>
      <c r="C39" s="93"/>
      <c r="D39" s="93"/>
      <c r="E39" s="93"/>
      <c r="F39" s="93"/>
      <c r="G39" s="93"/>
      <c r="H39" s="93"/>
      <c r="I39" s="93"/>
      <c r="K39" s="91"/>
      <c r="L39" s="91"/>
      <c r="M39" s="522"/>
      <c r="N39" s="523"/>
      <c r="O39" s="523"/>
      <c r="P39" s="523"/>
      <c r="Q39" s="524"/>
      <c r="R39" s="91"/>
      <c r="S39" s="269"/>
      <c r="U39" s="257"/>
      <c r="V39" s="257"/>
      <c r="W39" s="257"/>
      <c r="X39" s="257"/>
      <c r="Z39" s="100"/>
      <c r="AA39" s="93"/>
      <c r="AB39" s="93"/>
      <c r="AC39" s="90"/>
    </row>
    <row r="40" spans="1:29" ht="12" customHeight="1" thickBot="1">
      <c r="A40" s="258"/>
      <c r="B40" s="93"/>
      <c r="C40" s="93"/>
      <c r="D40" s="93"/>
      <c r="E40" s="93"/>
      <c r="F40" s="93"/>
      <c r="G40" s="93"/>
      <c r="H40" s="93"/>
      <c r="I40" s="93"/>
      <c r="K40" s="91"/>
      <c r="L40" s="91"/>
      <c r="M40" s="91"/>
      <c r="N40" s="91"/>
      <c r="O40" s="260"/>
      <c r="P40" s="260"/>
      <c r="Q40" s="260"/>
      <c r="R40" s="498" t="s">
        <v>215</v>
      </c>
      <c r="S40" s="497"/>
      <c r="U40" s="519" t="s">
        <v>266</v>
      </c>
      <c r="V40" s="520"/>
      <c r="W40" s="520"/>
      <c r="X40" s="520"/>
      <c r="Y40" s="521"/>
      <c r="Z40" s="100"/>
      <c r="AA40" s="93"/>
      <c r="AB40" s="93"/>
      <c r="AC40" s="90"/>
    </row>
    <row r="41" spans="1:29" ht="12" customHeight="1" thickTop="1">
      <c r="A41" s="258"/>
      <c r="B41" s="93"/>
      <c r="C41" s="93"/>
      <c r="D41" s="93"/>
      <c r="E41" s="93"/>
      <c r="F41" s="93"/>
      <c r="G41" s="93"/>
      <c r="H41" s="93"/>
      <c r="I41" s="93"/>
      <c r="K41" s="91"/>
      <c r="L41" s="91"/>
      <c r="M41" s="91"/>
      <c r="N41" s="91"/>
      <c r="O41" s="260"/>
      <c r="P41" s="260"/>
      <c r="Q41" s="260"/>
      <c r="R41" s="498"/>
      <c r="S41" s="496"/>
      <c r="T41" s="362"/>
      <c r="U41" s="522"/>
      <c r="V41" s="523"/>
      <c r="W41" s="523"/>
      <c r="X41" s="523"/>
      <c r="Y41" s="524"/>
      <c r="Z41" s="100"/>
      <c r="AA41" s="93"/>
      <c r="AB41" s="93"/>
      <c r="AC41" s="90"/>
    </row>
    <row r="42" spans="1:29" ht="12" customHeight="1" thickBot="1">
      <c r="A42" s="258"/>
      <c r="B42" s="93"/>
      <c r="C42" s="93"/>
      <c r="D42" s="93"/>
      <c r="E42" s="93"/>
      <c r="F42" s="93"/>
      <c r="G42" s="93"/>
      <c r="H42" s="93"/>
      <c r="I42" s="93"/>
      <c r="K42" s="91"/>
      <c r="L42" s="91"/>
      <c r="M42" s="519" t="s">
        <v>266</v>
      </c>
      <c r="N42" s="520"/>
      <c r="O42" s="520"/>
      <c r="P42" s="520"/>
      <c r="Q42" s="521"/>
      <c r="R42" s="361"/>
      <c r="S42" s="330"/>
      <c r="U42" s="256"/>
      <c r="Z42" s="100"/>
      <c r="AA42" s="93"/>
      <c r="AB42" s="93"/>
      <c r="AC42" s="90"/>
    </row>
    <row r="43" spans="1:29" ht="12" customHeight="1" thickTop="1">
      <c r="A43" s="258"/>
      <c r="B43" s="93"/>
      <c r="C43" s="93"/>
      <c r="D43" s="93"/>
      <c r="E43" s="93"/>
      <c r="F43" s="93"/>
      <c r="G43" s="93"/>
      <c r="H43" s="93"/>
      <c r="I43" s="93"/>
      <c r="M43" s="522"/>
      <c r="N43" s="523"/>
      <c r="O43" s="523"/>
      <c r="P43" s="523"/>
      <c r="Q43" s="524"/>
      <c r="R43" s="87"/>
      <c r="S43" s="365">
        <v>7</v>
      </c>
      <c r="T43" s="365">
        <v>7</v>
      </c>
      <c r="U43" s="256"/>
      <c r="Z43" s="100"/>
      <c r="AA43" s="93"/>
      <c r="AB43" s="93"/>
      <c r="AC43" s="90"/>
    </row>
    <row r="44" spans="1:29" ht="12" customHeight="1">
      <c r="A44" s="258"/>
      <c r="B44" s="93"/>
      <c r="C44" s="93"/>
      <c r="D44" s="93"/>
      <c r="E44" s="93"/>
      <c r="F44" s="93"/>
      <c r="G44" s="93"/>
      <c r="H44" s="93"/>
      <c r="I44" s="93"/>
      <c r="N44" s="96"/>
      <c r="O44" s="96"/>
      <c r="P44" s="92"/>
      <c r="Q44" s="92"/>
      <c r="R44" s="92"/>
      <c r="S44" s="365" t="s">
        <v>280</v>
      </c>
      <c r="T44" s="365"/>
      <c r="U44" s="256"/>
      <c r="Z44" s="100"/>
      <c r="AA44" s="93"/>
      <c r="AB44" s="93"/>
      <c r="AC44" s="90"/>
    </row>
    <row r="45" spans="1:29" ht="12" customHeight="1">
      <c r="A45" s="258"/>
      <c r="B45" s="93"/>
      <c r="C45" s="93"/>
      <c r="D45" s="93"/>
      <c r="E45" s="93"/>
      <c r="F45" s="93"/>
      <c r="G45" s="93"/>
      <c r="H45" s="93"/>
      <c r="I45" s="93"/>
      <c r="N45" s="96"/>
      <c r="O45" s="96"/>
      <c r="P45" s="92"/>
      <c r="Q45" s="92"/>
      <c r="R45" s="92"/>
      <c r="U45" s="256"/>
      <c r="Z45" s="100"/>
      <c r="AA45" s="93"/>
      <c r="AB45" s="93"/>
      <c r="AC45" s="90"/>
    </row>
    <row r="46" spans="2:29" ht="12" customHeight="1">
      <c r="B46" s="97"/>
      <c r="C46" s="97"/>
      <c r="D46" s="97"/>
      <c r="E46" s="97"/>
      <c r="F46" s="97"/>
      <c r="G46" s="97"/>
      <c r="H46" s="97"/>
      <c r="I46" s="97"/>
      <c r="J46" s="93"/>
      <c r="K46" s="93"/>
      <c r="L46" s="93"/>
      <c r="M46" s="92"/>
      <c r="N46" s="92"/>
      <c r="O46" s="92"/>
      <c r="P46" s="92"/>
      <c r="Q46" s="92"/>
      <c r="R46" s="92"/>
      <c r="S46" s="114"/>
      <c r="T46" s="114"/>
      <c r="U46" s="256"/>
      <c r="V46" s="114"/>
      <c r="W46" s="114"/>
      <c r="X46" s="114"/>
      <c r="Y46" s="114"/>
      <c r="Z46" s="114"/>
      <c r="AA46" s="114"/>
      <c r="AB46" s="114"/>
      <c r="AC46" s="118"/>
    </row>
    <row r="47" spans="3:29" ht="19.5" customHeight="1">
      <c r="C47" s="139" t="s">
        <v>50</v>
      </c>
      <c r="D47" s="97"/>
      <c r="E47" s="97"/>
      <c r="F47" s="97"/>
      <c r="G47" s="97"/>
      <c r="H47" s="97"/>
      <c r="I47" s="97"/>
      <c r="J47" s="93"/>
      <c r="K47" s="93"/>
      <c r="L47" s="93"/>
      <c r="M47" s="92"/>
      <c r="N47" s="92"/>
      <c r="O47" s="92"/>
      <c r="P47" s="92"/>
      <c r="Q47" s="92"/>
      <c r="R47" s="92"/>
      <c r="S47" s="92"/>
      <c r="T47" s="114"/>
      <c r="U47" s="114"/>
      <c r="V47" s="114"/>
      <c r="W47" s="114"/>
      <c r="X47" s="114"/>
      <c r="Y47" s="114"/>
      <c r="Z47" s="114"/>
      <c r="AA47" s="114"/>
      <c r="AB47" s="114"/>
      <c r="AC47" s="118"/>
    </row>
    <row r="48" spans="1:29" ht="8.25" customHeight="1">
      <c r="A48" s="97"/>
      <c r="B48" s="97"/>
      <c r="C48" s="97"/>
      <c r="D48" s="97"/>
      <c r="E48" s="97"/>
      <c r="F48" s="97"/>
      <c r="G48" s="97"/>
      <c r="H48" s="97"/>
      <c r="I48" s="97"/>
      <c r="J48" s="93"/>
      <c r="K48" s="93"/>
      <c r="L48" s="93"/>
      <c r="M48" s="97"/>
      <c r="N48" s="97"/>
      <c r="O48" s="97"/>
      <c r="P48" s="100"/>
      <c r="Q48" s="100"/>
      <c r="R48" s="100"/>
      <c r="S48" s="114"/>
      <c r="T48" s="114"/>
      <c r="U48" s="114"/>
      <c r="V48" s="114"/>
      <c r="W48" s="114"/>
      <c r="X48" s="114"/>
      <c r="Y48" s="114"/>
      <c r="Z48" s="121"/>
      <c r="AA48" s="114"/>
      <c r="AB48" s="114"/>
      <c r="AC48" s="118"/>
    </row>
    <row r="49" spans="1:30" ht="9.75" customHeight="1">
      <c r="A49" s="93"/>
      <c r="B49" s="93"/>
      <c r="C49" s="93"/>
      <c r="D49" s="93"/>
      <c r="E49" s="93"/>
      <c r="F49" s="93"/>
      <c r="G49" s="93"/>
      <c r="H49" s="114"/>
      <c r="I49" s="114"/>
      <c r="J49" s="114"/>
      <c r="K49" s="114"/>
      <c r="L49" s="114"/>
      <c r="M49" s="92"/>
      <c r="N49" s="334" t="s">
        <v>280</v>
      </c>
      <c r="O49" s="380"/>
      <c r="P49" s="100"/>
      <c r="Q49" s="100"/>
      <c r="R49" s="93"/>
      <c r="S49" s="93"/>
      <c r="T49" s="93"/>
      <c r="U49" s="93"/>
      <c r="V49" s="93"/>
      <c r="W49" s="93"/>
      <c r="X49" s="114"/>
      <c r="Y49" s="121"/>
      <c r="Z49" s="121"/>
      <c r="AA49" s="122"/>
      <c r="AB49" s="122"/>
      <c r="AC49" s="123"/>
      <c r="AD49" s="89"/>
    </row>
    <row r="50" spans="1:30" ht="12" customHeight="1">
      <c r="A50" s="487" t="s">
        <v>186</v>
      </c>
      <c r="B50" s="488" t="s">
        <v>132</v>
      </c>
      <c r="C50" s="489"/>
      <c r="D50" s="489"/>
      <c r="E50" s="489"/>
      <c r="F50" s="489"/>
      <c r="G50" s="489"/>
      <c r="H50" s="489"/>
      <c r="I50" s="490"/>
      <c r="J50" s="93"/>
      <c r="K50" s="93"/>
      <c r="L50" s="93"/>
      <c r="M50" s="92"/>
      <c r="N50" s="334">
        <v>7</v>
      </c>
      <c r="O50" s="334">
        <v>6</v>
      </c>
      <c r="P50" s="92"/>
      <c r="Q50" s="92"/>
      <c r="R50" s="92"/>
      <c r="S50" s="92"/>
      <c r="Z50" s="121"/>
      <c r="AA50" s="113" t="s">
        <v>37</v>
      </c>
      <c r="AB50" s="113" t="str">
        <f>VLOOKUP(AA50,'リーグ戦表'!AH:AI,2,0)</f>
        <v>寺井クラブ</v>
      </c>
      <c r="AC50" s="123"/>
      <c r="AD50" s="89"/>
    </row>
    <row r="51" spans="1:30" ht="12" customHeight="1">
      <c r="A51" s="487"/>
      <c r="B51" s="491"/>
      <c r="C51" s="492"/>
      <c r="D51" s="492"/>
      <c r="E51" s="492"/>
      <c r="F51" s="492"/>
      <c r="G51" s="492"/>
      <c r="H51" s="492"/>
      <c r="I51" s="493"/>
      <c r="J51" s="101"/>
      <c r="K51" s="101"/>
      <c r="L51" s="101"/>
      <c r="M51" s="108"/>
      <c r="N51" s="111"/>
      <c r="O51" s="97"/>
      <c r="P51" s="100"/>
      <c r="Q51" s="100"/>
      <c r="R51" s="100"/>
      <c r="Z51" s="114"/>
      <c r="AA51" s="113" t="s">
        <v>36</v>
      </c>
      <c r="AB51" s="113" t="str">
        <f>VLOOKUP(AA51,'リーグ戦表'!AH:AI,2,0)</f>
        <v>鞍月アタッカーズ</v>
      </c>
      <c r="AC51" s="118"/>
      <c r="AD51" s="89"/>
    </row>
    <row r="52" spans="1:30" ht="12" customHeight="1" thickBot="1">
      <c r="A52" s="258"/>
      <c r="B52" s="93"/>
      <c r="C52" s="93"/>
      <c r="D52" s="93"/>
      <c r="E52" s="93"/>
      <c r="F52" s="93"/>
      <c r="G52" s="93"/>
      <c r="J52" s="266"/>
      <c r="K52" s="266"/>
      <c r="L52" s="266"/>
      <c r="M52" s="495" t="s">
        <v>209</v>
      </c>
      <c r="N52" s="487"/>
      <c r="O52" s="275"/>
      <c r="P52" s="285"/>
      <c r="Q52" s="334">
        <v>6</v>
      </c>
      <c r="R52" s="93"/>
      <c r="S52" s="93"/>
      <c r="V52" s="93"/>
      <c r="W52" s="93"/>
      <c r="Y52" s="99"/>
      <c r="Z52" s="114"/>
      <c r="AA52" s="113" t="s">
        <v>3</v>
      </c>
      <c r="AB52" s="113" t="str">
        <f>VLOOKUP(AA52,'リーグ戦表'!AH:AI,2,0)</f>
        <v>千坂ドッジファイヤーズ</v>
      </c>
      <c r="AC52" s="118"/>
      <c r="AD52" s="89"/>
    </row>
    <row r="53" spans="1:30" ht="12" customHeight="1" thickTop="1">
      <c r="A53" s="258"/>
      <c r="B53" s="94"/>
      <c r="C53" s="94"/>
      <c r="D53" s="94"/>
      <c r="E53" s="92"/>
      <c r="F53" s="92"/>
      <c r="G53" s="92"/>
      <c r="J53" s="266"/>
      <c r="K53" s="266"/>
      <c r="L53" s="266"/>
      <c r="M53" s="495"/>
      <c r="N53" s="495"/>
      <c r="O53" s="377"/>
      <c r="P53" s="378"/>
      <c r="Q53" s="379"/>
      <c r="R53" s="93"/>
      <c r="S53" s="93"/>
      <c r="V53" s="93"/>
      <c r="W53" s="93"/>
      <c r="Y53" s="99"/>
      <c r="Z53" s="114"/>
      <c r="AA53" s="113" t="s">
        <v>4</v>
      </c>
      <c r="AB53" s="113" t="str">
        <f>VLOOKUP(AA53,'リーグ戦表'!AH:AI,2,0)</f>
        <v>松任の大魔陣</v>
      </c>
      <c r="AC53" s="118"/>
      <c r="AD53" s="89"/>
    </row>
    <row r="54" spans="1:30" ht="12" customHeight="1" thickBot="1">
      <c r="A54" s="487" t="s">
        <v>184</v>
      </c>
      <c r="B54" s="488" t="s">
        <v>268</v>
      </c>
      <c r="C54" s="489"/>
      <c r="D54" s="489"/>
      <c r="E54" s="489"/>
      <c r="F54" s="489"/>
      <c r="G54" s="489"/>
      <c r="H54" s="489"/>
      <c r="I54" s="490"/>
      <c r="J54" s="374"/>
      <c r="K54" s="375"/>
      <c r="L54" s="375"/>
      <c r="M54" s="339"/>
      <c r="N54" s="376"/>
      <c r="O54" s="260"/>
      <c r="P54" s="260"/>
      <c r="Q54" s="272"/>
      <c r="R54" s="92"/>
      <c r="V54" s="93"/>
      <c r="W54" s="93"/>
      <c r="X54" s="112"/>
      <c r="Z54" s="114"/>
      <c r="AA54" s="113" t="s">
        <v>5</v>
      </c>
      <c r="AB54" s="113" t="str">
        <f>VLOOKUP(AA54,'リーグ戦表'!AH:AI,2,0)</f>
        <v>松任の大魔陣Jr.</v>
      </c>
      <c r="AC54" s="118"/>
      <c r="AD54" s="89"/>
    </row>
    <row r="55" spans="1:30" ht="12" customHeight="1" thickTop="1">
      <c r="A55" s="487"/>
      <c r="B55" s="491"/>
      <c r="C55" s="492"/>
      <c r="D55" s="492"/>
      <c r="E55" s="492"/>
      <c r="F55" s="492"/>
      <c r="G55" s="492"/>
      <c r="H55" s="492"/>
      <c r="I55" s="493"/>
      <c r="J55" s="373"/>
      <c r="K55" s="258"/>
      <c r="L55" s="258"/>
      <c r="M55" s="260"/>
      <c r="N55" s="334">
        <v>7</v>
      </c>
      <c r="O55" s="334">
        <v>7</v>
      </c>
      <c r="P55" s="288"/>
      <c r="Q55" s="291"/>
      <c r="R55" s="109"/>
      <c r="S55" s="105"/>
      <c r="T55" s="499" t="s">
        <v>183</v>
      </c>
      <c r="U55" s="499"/>
      <c r="V55" s="499"/>
      <c r="W55" s="93"/>
      <c r="X55" s="112"/>
      <c r="Z55" s="114"/>
      <c r="AA55" s="113" t="s">
        <v>6</v>
      </c>
      <c r="AB55" s="113" t="str">
        <f>VLOOKUP(AA55,'リーグ戦表'!AH:AI,2,0)</f>
        <v>奥能登クラブジュニア</v>
      </c>
      <c r="AC55" s="118"/>
      <c r="AD55" s="89"/>
    </row>
    <row r="56" spans="2:30" ht="12" customHeight="1">
      <c r="B56" s="92"/>
      <c r="C56" s="93"/>
      <c r="D56" s="93"/>
      <c r="E56" s="93"/>
      <c r="F56" s="93"/>
      <c r="G56" s="100"/>
      <c r="J56" s="266"/>
      <c r="K56" s="266"/>
      <c r="L56" s="266"/>
      <c r="M56" s="260"/>
      <c r="N56" s="334" t="s">
        <v>271</v>
      </c>
      <c r="O56" s="334"/>
      <c r="P56" s="264"/>
      <c r="Q56" s="282"/>
      <c r="R56" s="97"/>
      <c r="S56" s="97"/>
      <c r="T56" s="506"/>
      <c r="U56" s="506"/>
      <c r="V56" s="506"/>
      <c r="W56" s="93"/>
      <c r="X56" s="112"/>
      <c r="Z56" s="114"/>
      <c r="AA56" s="113" t="s">
        <v>17</v>
      </c>
      <c r="AB56" s="113" t="str">
        <f>VLOOKUP(AA56,'リーグ戦表'!AH:AI,2,0)</f>
        <v>鵜川フェニックスジュニア</v>
      </c>
      <c r="AC56" s="118"/>
      <c r="AD56" s="89"/>
    </row>
    <row r="57" spans="2:30" ht="12" customHeight="1" thickBot="1">
      <c r="B57" s="94"/>
      <c r="C57" s="94"/>
      <c r="D57" s="94"/>
      <c r="E57" s="94"/>
      <c r="F57" s="94"/>
      <c r="G57" s="94"/>
      <c r="H57" s="94"/>
      <c r="I57" s="94"/>
      <c r="J57" s="260"/>
      <c r="K57" s="260"/>
      <c r="L57" s="260"/>
      <c r="M57" s="260"/>
      <c r="N57" s="260"/>
      <c r="O57" s="260"/>
      <c r="P57" s="495" t="s">
        <v>211</v>
      </c>
      <c r="Q57" s="487"/>
      <c r="R57" s="382"/>
      <c r="S57" s="97"/>
      <c r="T57" s="519" t="s">
        <v>270</v>
      </c>
      <c r="U57" s="520"/>
      <c r="V57" s="520"/>
      <c r="W57" s="520"/>
      <c r="X57" s="520"/>
      <c r="Y57" s="521"/>
      <c r="Z57" s="114"/>
      <c r="AA57" s="113" t="s">
        <v>7</v>
      </c>
      <c r="AB57" s="113" t="str">
        <f>VLOOKUP(AA57,'リーグ戦表'!AH:AI,2,0)</f>
        <v>向本折クラブNew</v>
      </c>
      <c r="AC57" s="118"/>
      <c r="AD57" s="89"/>
    </row>
    <row r="58" spans="1:30" ht="12" customHeight="1" thickTop="1">
      <c r="A58" s="487" t="s">
        <v>187</v>
      </c>
      <c r="B58" s="488" t="s">
        <v>134</v>
      </c>
      <c r="C58" s="489"/>
      <c r="D58" s="489"/>
      <c r="E58" s="489"/>
      <c r="F58" s="489"/>
      <c r="G58" s="489"/>
      <c r="H58" s="489"/>
      <c r="I58" s="490"/>
      <c r="J58" s="260"/>
      <c r="K58" s="260"/>
      <c r="L58" s="260"/>
      <c r="M58" s="260"/>
      <c r="N58" s="334">
        <v>8</v>
      </c>
      <c r="O58" s="260"/>
      <c r="P58" s="495"/>
      <c r="Q58" s="495"/>
      <c r="R58" s="383"/>
      <c r="S58" s="384"/>
      <c r="T58" s="522"/>
      <c r="U58" s="523"/>
      <c r="V58" s="523"/>
      <c r="W58" s="523"/>
      <c r="X58" s="523"/>
      <c r="Y58" s="524"/>
      <c r="Z58" s="114"/>
      <c r="AA58" s="122"/>
      <c r="AB58" s="122"/>
      <c r="AC58" s="118"/>
      <c r="AD58" s="89"/>
    </row>
    <row r="59" spans="1:30" ht="12" customHeight="1">
      <c r="A59" s="487"/>
      <c r="B59" s="491"/>
      <c r="C59" s="492"/>
      <c r="D59" s="492"/>
      <c r="E59" s="492"/>
      <c r="F59" s="492"/>
      <c r="G59" s="492"/>
      <c r="H59" s="492"/>
      <c r="I59" s="493"/>
      <c r="J59" s="268"/>
      <c r="K59" s="268"/>
      <c r="L59" s="268"/>
      <c r="M59" s="268"/>
      <c r="N59" s="283"/>
      <c r="O59" s="260"/>
      <c r="P59" s="260"/>
      <c r="Q59" s="260"/>
      <c r="R59" s="385"/>
      <c r="S59" s="105"/>
      <c r="T59" s="105"/>
      <c r="X59" s="112"/>
      <c r="Z59" s="114"/>
      <c r="AA59" s="122"/>
      <c r="AB59" s="122"/>
      <c r="AC59" s="118"/>
      <c r="AD59" s="89"/>
    </row>
    <row r="60" spans="1:30" ht="12" customHeight="1">
      <c r="A60" s="260"/>
      <c r="B60" s="92"/>
      <c r="C60" s="92"/>
      <c r="D60" s="92"/>
      <c r="E60" s="94"/>
      <c r="F60" s="94"/>
      <c r="G60" s="94"/>
      <c r="H60" s="94"/>
      <c r="I60" s="94"/>
      <c r="J60" s="260"/>
      <c r="K60" s="260"/>
      <c r="L60" s="260"/>
      <c r="M60" s="260"/>
      <c r="N60" s="272"/>
      <c r="O60" s="260"/>
      <c r="P60" s="264"/>
      <c r="Q60" s="260"/>
      <c r="R60" s="385"/>
      <c r="S60" s="102"/>
      <c r="T60" s="99"/>
      <c r="U60" s="99"/>
      <c r="V60" s="99"/>
      <c r="W60" s="99"/>
      <c r="Z60" s="114"/>
      <c r="AA60" s="122"/>
      <c r="AB60" s="122"/>
      <c r="AC60" s="118"/>
      <c r="AD60" s="89"/>
    </row>
    <row r="61" spans="1:30" ht="12" customHeight="1" thickBot="1">
      <c r="A61" s="258"/>
      <c r="B61" s="93"/>
      <c r="C61" s="93"/>
      <c r="D61" s="93"/>
      <c r="E61" s="93"/>
      <c r="F61" s="93"/>
      <c r="G61" s="93"/>
      <c r="J61" s="266"/>
      <c r="K61" s="266"/>
      <c r="L61" s="266"/>
      <c r="M61" s="495" t="s">
        <v>210</v>
      </c>
      <c r="N61" s="487"/>
      <c r="O61" s="260"/>
      <c r="P61" s="260"/>
      <c r="Q61" s="260"/>
      <c r="R61" s="386"/>
      <c r="S61" s="99"/>
      <c r="T61" s="99"/>
      <c r="U61" s="99"/>
      <c r="V61" s="99"/>
      <c r="W61" s="99"/>
      <c r="Z61" s="114"/>
      <c r="AA61" s="114"/>
      <c r="AB61" s="114"/>
      <c r="AC61" s="118"/>
      <c r="AD61" s="89"/>
    </row>
    <row r="62" spans="1:30" ht="12" customHeight="1" thickTop="1">
      <c r="A62" s="487" t="s">
        <v>188</v>
      </c>
      <c r="B62" s="488" t="s">
        <v>269</v>
      </c>
      <c r="C62" s="489"/>
      <c r="D62" s="489"/>
      <c r="E62" s="489"/>
      <c r="F62" s="489"/>
      <c r="G62" s="489"/>
      <c r="H62" s="489"/>
      <c r="I62" s="490"/>
      <c r="J62" s="286"/>
      <c r="K62" s="364">
        <v>0</v>
      </c>
      <c r="L62" s="258"/>
      <c r="M62" s="495"/>
      <c r="N62" s="495"/>
      <c r="O62" s="381"/>
      <c r="P62" s="333"/>
      <c r="Q62" s="346">
        <v>7</v>
      </c>
      <c r="R62" s="92"/>
      <c r="S62" s="92"/>
      <c r="U62" s="255"/>
      <c r="Z62" s="114"/>
      <c r="AA62" s="114"/>
      <c r="AB62" s="114"/>
      <c r="AC62" s="118"/>
      <c r="AD62" s="89"/>
    </row>
    <row r="63" spans="1:29" ht="12" customHeight="1">
      <c r="A63" s="487"/>
      <c r="B63" s="491"/>
      <c r="C63" s="492"/>
      <c r="D63" s="492"/>
      <c r="E63" s="492"/>
      <c r="F63" s="492"/>
      <c r="G63" s="492"/>
      <c r="H63" s="492"/>
      <c r="I63" s="493"/>
      <c r="J63" s="270"/>
      <c r="K63" s="271"/>
      <c r="L63" s="292"/>
      <c r="M63" s="260"/>
      <c r="N63" s="260"/>
      <c r="O63" s="349"/>
      <c r="P63" s="260"/>
      <c r="Q63" s="260"/>
      <c r="R63" s="92"/>
      <c r="S63" s="92"/>
      <c r="U63" s="255"/>
      <c r="X63" s="87"/>
      <c r="Z63" s="114"/>
      <c r="AA63" s="114"/>
      <c r="AB63" s="114"/>
      <c r="AC63" s="118"/>
    </row>
    <row r="64" spans="1:29" ht="12" customHeight="1" thickBot="1">
      <c r="A64" s="258"/>
      <c r="B64" s="93"/>
      <c r="C64" s="93"/>
      <c r="D64" s="93"/>
      <c r="E64" s="93"/>
      <c r="F64" s="93"/>
      <c r="G64" s="93"/>
      <c r="J64" s="496" t="s">
        <v>208</v>
      </c>
      <c r="K64" s="496"/>
      <c r="L64" s="293"/>
      <c r="M64" s="260"/>
      <c r="N64" s="260"/>
      <c r="O64" s="349"/>
      <c r="P64" s="260"/>
      <c r="Q64" s="260"/>
      <c r="R64" s="92"/>
      <c r="S64" s="92"/>
      <c r="U64" s="255"/>
      <c r="Z64" s="114"/>
      <c r="AA64" s="114"/>
      <c r="AB64" s="114"/>
      <c r="AC64" s="118"/>
    </row>
    <row r="65" spans="1:29" ht="12" customHeight="1" thickTop="1">
      <c r="A65" s="258"/>
      <c r="B65" s="93"/>
      <c r="C65" s="93"/>
      <c r="D65" s="93"/>
      <c r="E65" s="93"/>
      <c r="F65" s="93"/>
      <c r="G65" s="93"/>
      <c r="J65" s="496"/>
      <c r="K65" s="496"/>
      <c r="L65" s="367"/>
      <c r="M65" s="332"/>
      <c r="N65" s="346">
        <v>11</v>
      </c>
      <c r="O65" s="260"/>
      <c r="P65" s="260"/>
      <c r="Q65" s="260"/>
      <c r="R65" s="92"/>
      <c r="S65" s="92"/>
      <c r="U65" s="255"/>
      <c r="Z65" s="114"/>
      <c r="AA65" s="114"/>
      <c r="AB65" s="114"/>
      <c r="AC65" s="118"/>
    </row>
    <row r="66" spans="1:29" ht="12" customHeight="1" thickBot="1">
      <c r="A66" s="487" t="s">
        <v>185</v>
      </c>
      <c r="B66" s="488" t="s">
        <v>138</v>
      </c>
      <c r="C66" s="489"/>
      <c r="D66" s="489"/>
      <c r="E66" s="489"/>
      <c r="F66" s="489"/>
      <c r="G66" s="489"/>
      <c r="H66" s="489"/>
      <c r="I66" s="490"/>
      <c r="J66" s="328"/>
      <c r="K66" s="366"/>
      <c r="L66" s="96"/>
      <c r="M66" s="92"/>
      <c r="N66" s="92"/>
      <c r="O66" s="92"/>
      <c r="Z66" s="114"/>
      <c r="AA66" s="114"/>
      <c r="AB66" s="114"/>
      <c r="AC66" s="118"/>
    </row>
    <row r="67" spans="1:29" ht="12" customHeight="1" thickTop="1">
      <c r="A67" s="487"/>
      <c r="B67" s="491"/>
      <c r="C67" s="492"/>
      <c r="D67" s="492"/>
      <c r="E67" s="492"/>
      <c r="F67" s="492"/>
      <c r="G67" s="492"/>
      <c r="H67" s="492"/>
      <c r="I67" s="492"/>
      <c r="J67" s="261"/>
      <c r="K67" s="365">
        <v>12</v>
      </c>
      <c r="L67" s="96"/>
      <c r="M67" s="97"/>
      <c r="N67" s="97"/>
      <c r="O67" s="97"/>
      <c r="Z67" s="114"/>
      <c r="AA67" s="114"/>
      <c r="AB67" s="114"/>
      <c r="AC67" s="118"/>
    </row>
    <row r="68" spans="1:29" ht="12" customHeight="1">
      <c r="A68" s="95"/>
      <c r="B68" s="92"/>
      <c r="J68" s="96"/>
      <c r="K68" s="96"/>
      <c r="L68" s="96"/>
      <c r="M68" s="92"/>
      <c r="N68" s="97"/>
      <c r="O68" s="103"/>
      <c r="Z68" s="114"/>
      <c r="AA68" s="114"/>
      <c r="AB68" s="114"/>
      <c r="AC68" s="118"/>
    </row>
    <row r="69" spans="1:29" ht="12" customHeight="1">
      <c r="A69" s="95"/>
      <c r="J69" s="96"/>
      <c r="K69" s="96"/>
      <c r="L69" s="96"/>
      <c r="M69" s="97"/>
      <c r="N69" s="97"/>
      <c r="O69" s="97"/>
      <c r="Z69" s="114"/>
      <c r="AA69" s="114"/>
      <c r="AB69" s="114"/>
      <c r="AC69" s="118"/>
    </row>
    <row r="70" spans="1:29" ht="12" customHeight="1">
      <c r="A70" s="97"/>
      <c r="B70" s="97"/>
      <c r="C70" s="97"/>
      <c r="D70" s="97"/>
      <c r="E70" s="97"/>
      <c r="F70" s="97"/>
      <c r="G70" s="97"/>
      <c r="H70" s="97"/>
      <c r="I70" s="97"/>
      <c r="J70" s="96"/>
      <c r="K70" s="96"/>
      <c r="L70" s="96"/>
      <c r="M70" s="92"/>
      <c r="N70" s="97"/>
      <c r="O70" s="92"/>
      <c r="Z70" s="114"/>
      <c r="AA70" s="114"/>
      <c r="AB70" s="114"/>
      <c r="AC70" s="118"/>
    </row>
    <row r="71" spans="1:29" ht="12" customHeight="1">
      <c r="A71" s="97"/>
      <c r="B71" s="97"/>
      <c r="C71" s="97"/>
      <c r="D71" s="97"/>
      <c r="E71" s="97"/>
      <c r="F71" s="97"/>
      <c r="G71" s="97"/>
      <c r="H71" s="97"/>
      <c r="I71" s="97"/>
      <c r="J71" s="99"/>
      <c r="K71" s="96"/>
      <c r="L71" s="96"/>
      <c r="M71" s="92"/>
      <c r="N71" s="92"/>
      <c r="O71" s="92"/>
      <c r="Z71" s="114"/>
      <c r="AA71" s="114"/>
      <c r="AB71" s="114"/>
      <c r="AC71" s="118"/>
    </row>
    <row r="72" spans="1:29" ht="25.5" customHeight="1">
      <c r="A72" s="118"/>
      <c r="B72" s="97"/>
      <c r="C72" s="97"/>
      <c r="D72" s="97"/>
      <c r="E72" s="97"/>
      <c r="F72" s="97"/>
      <c r="G72" s="97"/>
      <c r="H72" s="97"/>
      <c r="I72" s="97"/>
      <c r="J72" s="114"/>
      <c r="K72" s="114"/>
      <c r="L72" s="114"/>
      <c r="M72" s="97"/>
      <c r="N72" s="97"/>
      <c r="O72" s="97"/>
      <c r="P72" s="100"/>
      <c r="Q72" s="100"/>
      <c r="R72" s="100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8"/>
    </row>
    <row r="73" spans="3:29" ht="19.5" customHeight="1">
      <c r="C73" s="139" t="s">
        <v>49</v>
      </c>
      <c r="D73" s="97"/>
      <c r="E73" s="97"/>
      <c r="F73" s="97"/>
      <c r="G73" s="97"/>
      <c r="H73" s="97"/>
      <c r="I73" s="97"/>
      <c r="J73" s="114"/>
      <c r="K73" s="114"/>
      <c r="L73" s="114"/>
      <c r="M73" s="92"/>
      <c r="N73" s="97"/>
      <c r="O73" s="103"/>
      <c r="P73" s="100"/>
      <c r="Q73" s="100"/>
      <c r="R73" s="93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8"/>
    </row>
    <row r="74" spans="2:29" ht="18.75" customHeight="1">
      <c r="B74" s="97"/>
      <c r="C74" s="97"/>
      <c r="D74" s="97"/>
      <c r="E74" s="97"/>
      <c r="F74" s="97"/>
      <c r="G74" s="97"/>
      <c r="H74" s="97"/>
      <c r="I74" s="97"/>
      <c r="J74" s="114"/>
      <c r="K74" s="114"/>
      <c r="L74" s="114"/>
      <c r="M74" s="97"/>
      <c r="N74" s="97"/>
      <c r="O74" s="97"/>
      <c r="P74" s="100"/>
      <c r="Q74" s="100"/>
      <c r="R74" s="93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8"/>
    </row>
    <row r="75" spans="1:29" ht="12" customHeight="1" thickBot="1">
      <c r="A75" s="487" t="s">
        <v>190</v>
      </c>
      <c r="B75" s="488" t="s">
        <v>261</v>
      </c>
      <c r="C75" s="489"/>
      <c r="D75" s="489"/>
      <c r="E75" s="489"/>
      <c r="F75" s="489"/>
      <c r="G75" s="489"/>
      <c r="H75" s="489"/>
      <c r="I75" s="490"/>
      <c r="J75" s="92"/>
      <c r="K75" s="92"/>
      <c r="L75" s="92"/>
      <c r="M75" s="92"/>
      <c r="N75" s="92"/>
      <c r="O75" s="334">
        <v>8</v>
      </c>
      <c r="P75" s="92"/>
      <c r="Q75" s="92"/>
      <c r="R75" s="99"/>
      <c r="S75" s="105"/>
      <c r="T75" s="114"/>
      <c r="U75" s="114"/>
      <c r="V75" s="100"/>
      <c r="W75" s="100"/>
      <c r="X75" s="112"/>
      <c r="Z75" s="114"/>
      <c r="AA75" s="114"/>
      <c r="AB75" s="114"/>
      <c r="AC75" s="118"/>
    </row>
    <row r="76" spans="1:29" ht="12" customHeight="1" thickTop="1">
      <c r="A76" s="487"/>
      <c r="B76" s="491"/>
      <c r="C76" s="492"/>
      <c r="D76" s="492"/>
      <c r="E76" s="492"/>
      <c r="F76" s="492"/>
      <c r="G76" s="492"/>
      <c r="H76" s="492"/>
      <c r="I76" s="493"/>
      <c r="J76" s="343"/>
      <c r="K76" s="343"/>
      <c r="L76" s="343"/>
      <c r="M76" s="343"/>
      <c r="N76" s="343"/>
      <c r="O76" s="344"/>
      <c r="P76" s="92"/>
      <c r="Q76" s="92"/>
      <c r="S76" s="105"/>
      <c r="T76" s="105"/>
      <c r="X76" s="112"/>
      <c r="Z76" s="114"/>
      <c r="AA76" s="114"/>
      <c r="AB76" s="114"/>
      <c r="AC76" s="118"/>
    </row>
    <row r="77" spans="1:29" ht="12" customHeight="1">
      <c r="A77" s="260"/>
      <c r="B77" s="92"/>
      <c r="C77" s="92"/>
      <c r="D77" s="92"/>
      <c r="E77" s="94"/>
      <c r="F77" s="94"/>
      <c r="G77" s="94"/>
      <c r="H77" s="94"/>
      <c r="I77" s="94"/>
      <c r="J77" s="92"/>
      <c r="K77" s="92"/>
      <c r="L77" s="92"/>
      <c r="M77" s="92"/>
      <c r="N77" s="92"/>
      <c r="O77" s="345"/>
      <c r="P77" s="97"/>
      <c r="Q77" s="92"/>
      <c r="S77" s="102"/>
      <c r="T77" s="99"/>
      <c r="U77" s="99"/>
      <c r="V77" s="99"/>
      <c r="W77" s="99"/>
      <c r="Z77" s="114"/>
      <c r="AA77" s="114"/>
      <c r="AB77" s="114"/>
      <c r="AC77" s="118"/>
    </row>
    <row r="78" spans="1:29" ht="12" customHeight="1" thickBot="1">
      <c r="A78" s="258"/>
      <c r="B78" s="93"/>
      <c r="C78" s="93"/>
      <c r="D78" s="93"/>
      <c r="E78" s="93"/>
      <c r="F78" s="93"/>
      <c r="G78" s="93"/>
      <c r="J78" s="96"/>
      <c r="K78" s="266"/>
      <c r="L78" s="266"/>
      <c r="M78" s="260"/>
      <c r="N78" s="495" t="s">
        <v>200</v>
      </c>
      <c r="O78" s="495"/>
      <c r="P78" s="338"/>
      <c r="Q78" s="339"/>
      <c r="R78" s="347">
        <v>8</v>
      </c>
      <c r="S78" s="267"/>
      <c r="T78" s="99"/>
      <c r="U78" s="99"/>
      <c r="V78" s="99"/>
      <c r="W78" s="99"/>
      <c r="Z78" s="114"/>
      <c r="AA78" s="114"/>
      <c r="AB78" s="114"/>
      <c r="AC78" s="118"/>
    </row>
    <row r="79" spans="1:29" ht="12" customHeight="1" thickTop="1">
      <c r="A79" s="487" t="s">
        <v>194</v>
      </c>
      <c r="B79" s="488" t="s">
        <v>259</v>
      </c>
      <c r="C79" s="489"/>
      <c r="D79" s="489"/>
      <c r="E79" s="489"/>
      <c r="F79" s="489"/>
      <c r="G79" s="489"/>
      <c r="H79" s="489"/>
      <c r="I79" s="490"/>
      <c r="J79" s="93"/>
      <c r="K79" s="258"/>
      <c r="L79" s="334">
        <v>5</v>
      </c>
      <c r="M79" s="260"/>
      <c r="N79" s="495"/>
      <c r="O79" s="487"/>
      <c r="P79" s="260"/>
      <c r="Q79" s="260"/>
      <c r="R79" s="266"/>
      <c r="S79" s="349"/>
      <c r="U79" s="87"/>
      <c r="Z79" s="114"/>
      <c r="AA79" s="114"/>
      <c r="AB79" s="114"/>
      <c r="AC79" s="118"/>
    </row>
    <row r="80" spans="1:29" ht="12" customHeight="1">
      <c r="A80" s="487"/>
      <c r="B80" s="491"/>
      <c r="C80" s="492"/>
      <c r="D80" s="492"/>
      <c r="E80" s="492"/>
      <c r="F80" s="492"/>
      <c r="G80" s="492"/>
      <c r="H80" s="492"/>
      <c r="I80" s="493"/>
      <c r="J80" s="101"/>
      <c r="K80" s="270"/>
      <c r="L80" s="271"/>
      <c r="M80" s="260"/>
      <c r="N80" s="260"/>
      <c r="O80" s="272"/>
      <c r="P80" s="260"/>
      <c r="Q80" s="260"/>
      <c r="R80" s="352"/>
      <c r="S80" s="349"/>
      <c r="X80" s="87"/>
      <c r="Z80" s="114"/>
      <c r="AA80" s="114"/>
      <c r="AB80" s="114"/>
      <c r="AC80" s="118"/>
    </row>
    <row r="81" spans="1:29" ht="12" customHeight="1" thickBot="1">
      <c r="A81" s="258"/>
      <c r="B81" s="93"/>
      <c r="C81" s="93"/>
      <c r="D81" s="93"/>
      <c r="E81" s="93"/>
      <c r="F81" s="93"/>
      <c r="G81" s="93"/>
      <c r="J81" s="96"/>
      <c r="K81" s="496" t="s">
        <v>197</v>
      </c>
      <c r="L81" s="497"/>
      <c r="M81" s="260"/>
      <c r="N81" s="260"/>
      <c r="O81" s="272"/>
      <c r="P81" s="260"/>
      <c r="Q81" s="260"/>
      <c r="R81" s="353"/>
      <c r="S81" s="349"/>
      <c r="Z81" s="114"/>
      <c r="AA81" s="114"/>
      <c r="AB81" s="114"/>
      <c r="AC81" s="118"/>
    </row>
    <row r="82" spans="1:29" ht="12" customHeight="1" thickTop="1">
      <c r="A82" s="258"/>
      <c r="B82" s="93"/>
      <c r="C82" s="93"/>
      <c r="D82" s="93"/>
      <c r="E82" s="93"/>
      <c r="F82" s="93"/>
      <c r="G82" s="93"/>
      <c r="J82" s="96"/>
      <c r="K82" s="496"/>
      <c r="L82" s="496"/>
      <c r="M82" s="331"/>
      <c r="N82" s="332"/>
      <c r="O82" s="346">
        <v>4</v>
      </c>
      <c r="P82" s="260"/>
      <c r="Q82" s="260"/>
      <c r="R82" s="353"/>
      <c r="S82" s="349"/>
      <c r="Z82" s="114"/>
      <c r="AA82" s="114"/>
      <c r="AB82" s="114"/>
      <c r="AC82" s="118"/>
    </row>
    <row r="83" spans="1:29" ht="12" customHeight="1" thickBot="1">
      <c r="A83" s="494" t="s">
        <v>191</v>
      </c>
      <c r="B83" s="488" t="s">
        <v>68</v>
      </c>
      <c r="C83" s="489"/>
      <c r="D83" s="489"/>
      <c r="E83" s="489"/>
      <c r="F83" s="489"/>
      <c r="G83" s="489"/>
      <c r="H83" s="489"/>
      <c r="I83" s="490"/>
      <c r="J83" s="328"/>
      <c r="K83" s="329"/>
      <c r="L83" s="330"/>
      <c r="M83" s="260"/>
      <c r="N83" s="260"/>
      <c r="O83" s="260"/>
      <c r="P83" s="266"/>
      <c r="Q83" s="266"/>
      <c r="R83" s="353"/>
      <c r="S83" s="354"/>
      <c r="U83" s="499" t="s">
        <v>35</v>
      </c>
      <c r="V83" s="499"/>
      <c r="W83" s="99"/>
      <c r="Z83" s="114"/>
      <c r="AA83" s="114"/>
      <c r="AB83" s="114"/>
      <c r="AC83" s="118"/>
    </row>
    <row r="84" spans="1:29" ht="12" customHeight="1" thickTop="1">
      <c r="A84" s="494"/>
      <c r="B84" s="491"/>
      <c r="C84" s="492"/>
      <c r="D84" s="492"/>
      <c r="E84" s="492"/>
      <c r="F84" s="492"/>
      <c r="G84" s="492"/>
      <c r="H84" s="492"/>
      <c r="I84" s="493"/>
      <c r="J84" s="96"/>
      <c r="K84" s="266"/>
      <c r="L84" s="266">
        <v>6</v>
      </c>
      <c r="M84" s="264"/>
      <c r="N84" s="264"/>
      <c r="O84" s="264"/>
      <c r="P84" s="266"/>
      <c r="Q84" s="266"/>
      <c r="R84" s="266"/>
      <c r="S84" s="354"/>
      <c r="U84" s="506"/>
      <c r="V84" s="506"/>
      <c r="Z84" s="114"/>
      <c r="AA84" s="114"/>
      <c r="AB84" s="114"/>
      <c r="AC84" s="118"/>
    </row>
    <row r="85" spans="2:29" ht="12" customHeight="1" thickBot="1">
      <c r="B85" s="92"/>
      <c r="J85" s="96"/>
      <c r="K85" s="266"/>
      <c r="L85" s="266"/>
      <c r="M85" s="260"/>
      <c r="N85" s="264"/>
      <c r="O85" s="275"/>
      <c r="P85" s="266"/>
      <c r="Q85" s="496" t="s">
        <v>202</v>
      </c>
      <c r="R85" s="496"/>
      <c r="S85" s="355"/>
      <c r="T85" s="356"/>
      <c r="U85" s="500" t="str">
        <f>B75</f>
        <v>松任の大魔陣Jr.</v>
      </c>
      <c r="V85" s="501"/>
      <c r="W85" s="501"/>
      <c r="X85" s="501"/>
      <c r="Y85" s="502"/>
      <c r="Z85" s="114"/>
      <c r="AA85" s="114"/>
      <c r="AB85" s="114"/>
      <c r="AC85" s="118"/>
    </row>
    <row r="86" spans="10:29" ht="12" customHeight="1" thickTop="1">
      <c r="J86" s="96"/>
      <c r="K86" s="266"/>
      <c r="L86" s="266"/>
      <c r="M86" s="264"/>
      <c r="N86" s="264"/>
      <c r="O86" s="264"/>
      <c r="P86" s="266"/>
      <c r="Q86" s="496"/>
      <c r="R86" s="497"/>
      <c r="S86" s="293"/>
      <c r="U86" s="503"/>
      <c r="V86" s="504"/>
      <c r="W86" s="504"/>
      <c r="X86" s="504"/>
      <c r="Y86" s="505"/>
      <c r="Z86" s="114"/>
      <c r="AA86" s="114"/>
      <c r="AB86" s="114"/>
      <c r="AC86" s="118"/>
    </row>
    <row r="87" spans="1:29" ht="12" customHeight="1" thickBot="1">
      <c r="A87" s="487" t="s">
        <v>196</v>
      </c>
      <c r="B87" s="488" t="s">
        <v>157</v>
      </c>
      <c r="C87" s="489"/>
      <c r="D87" s="489"/>
      <c r="E87" s="489"/>
      <c r="F87" s="489"/>
      <c r="G87" s="489"/>
      <c r="H87" s="489"/>
      <c r="I87" s="490"/>
      <c r="J87" s="96"/>
      <c r="K87" s="266"/>
      <c r="L87" s="266">
        <v>8</v>
      </c>
      <c r="M87" s="260"/>
      <c r="N87" s="264"/>
      <c r="O87" s="260"/>
      <c r="P87" s="266"/>
      <c r="Q87" s="266"/>
      <c r="R87" s="274"/>
      <c r="S87" s="266"/>
      <c r="U87" s="15"/>
      <c r="Z87" s="114"/>
      <c r="AA87" s="114"/>
      <c r="AB87" s="114"/>
      <c r="AC87" s="118"/>
    </row>
    <row r="88" spans="1:29" ht="12" customHeight="1" thickTop="1">
      <c r="A88" s="487"/>
      <c r="B88" s="491"/>
      <c r="C88" s="492"/>
      <c r="D88" s="492"/>
      <c r="E88" s="492"/>
      <c r="F88" s="492"/>
      <c r="G88" s="492"/>
      <c r="H88" s="492"/>
      <c r="I88" s="493"/>
      <c r="J88" s="335"/>
      <c r="K88" s="336"/>
      <c r="L88" s="337"/>
      <c r="M88" s="260"/>
      <c r="N88" s="260"/>
      <c r="O88" s="334" t="s">
        <v>272</v>
      </c>
      <c r="P88" s="266"/>
      <c r="Q88" s="266"/>
      <c r="R88" s="274"/>
      <c r="S88" s="266"/>
      <c r="Z88" s="114"/>
      <c r="AA88" s="114"/>
      <c r="AB88" s="114"/>
      <c r="AC88" s="118"/>
    </row>
    <row r="89" spans="1:29" ht="12" customHeight="1" thickBot="1">
      <c r="A89" s="258"/>
      <c r="B89" s="93"/>
      <c r="C89" s="93"/>
      <c r="D89" s="93"/>
      <c r="E89" s="93"/>
      <c r="F89" s="93"/>
      <c r="G89" s="93"/>
      <c r="H89" s="93"/>
      <c r="I89" s="93"/>
      <c r="J89" s="99"/>
      <c r="K89" s="496" t="s">
        <v>198</v>
      </c>
      <c r="L89" s="496"/>
      <c r="M89" s="338"/>
      <c r="N89" s="339"/>
      <c r="O89" s="347">
        <v>6</v>
      </c>
      <c r="P89" s="266">
        <v>6</v>
      </c>
      <c r="Q89" s="266"/>
      <c r="R89" s="274"/>
      <c r="S89" s="266"/>
      <c r="Z89" s="114"/>
      <c r="AA89" s="114"/>
      <c r="AB89" s="114"/>
      <c r="AC89" s="118"/>
    </row>
    <row r="90" spans="1:29" ht="12" customHeight="1" thickTop="1">
      <c r="A90" s="125"/>
      <c r="B90" s="114"/>
      <c r="C90" s="114"/>
      <c r="D90" s="114"/>
      <c r="E90" s="114"/>
      <c r="F90" s="114"/>
      <c r="G90" s="114"/>
      <c r="H90" s="114"/>
      <c r="I90" s="114"/>
      <c r="J90" s="114"/>
      <c r="K90" s="496"/>
      <c r="L90" s="497"/>
      <c r="M90" s="280"/>
      <c r="N90" s="125"/>
      <c r="O90" s="125"/>
      <c r="P90" s="348"/>
      <c r="Q90" s="125"/>
      <c r="R90" s="278"/>
      <c r="S90" s="125"/>
      <c r="T90" s="114"/>
      <c r="Z90" s="114"/>
      <c r="AA90" s="114"/>
      <c r="AB90" s="114"/>
      <c r="AC90" s="118"/>
    </row>
    <row r="91" spans="1:29" ht="12" customHeight="1">
      <c r="A91" s="487" t="s">
        <v>193</v>
      </c>
      <c r="B91" s="513" t="s">
        <v>48</v>
      </c>
      <c r="C91" s="514"/>
      <c r="D91" s="514"/>
      <c r="E91" s="514"/>
      <c r="F91" s="514"/>
      <c r="G91" s="514"/>
      <c r="H91" s="514"/>
      <c r="I91" s="515"/>
      <c r="J91" s="263"/>
      <c r="K91" s="279"/>
      <c r="L91" s="279"/>
      <c r="M91" s="280"/>
      <c r="N91" s="125"/>
      <c r="O91" s="125"/>
      <c r="P91" s="348"/>
      <c r="Q91" s="125"/>
      <c r="R91" s="278"/>
      <c r="S91" s="125"/>
      <c r="T91" s="114"/>
      <c r="Z91" s="114"/>
      <c r="AA91" s="114"/>
      <c r="AB91" s="114"/>
      <c r="AC91" s="118"/>
    </row>
    <row r="92" spans="1:29" ht="12" customHeight="1">
      <c r="A92" s="487"/>
      <c r="B92" s="516"/>
      <c r="C92" s="517"/>
      <c r="D92" s="517"/>
      <c r="E92" s="517"/>
      <c r="F92" s="517"/>
      <c r="G92" s="517"/>
      <c r="H92" s="517"/>
      <c r="I92" s="518"/>
      <c r="J92" s="97"/>
      <c r="K92" s="260"/>
      <c r="L92" s="334">
        <v>1</v>
      </c>
      <c r="M92" s="260"/>
      <c r="N92" s="260"/>
      <c r="O92" s="260"/>
      <c r="P92" s="349"/>
      <c r="Q92" s="260"/>
      <c r="R92" s="278"/>
      <c r="S92" s="125"/>
      <c r="T92" s="114"/>
      <c r="Z92" s="114"/>
      <c r="AA92" s="114"/>
      <c r="AB92" s="114"/>
      <c r="AC92" s="118"/>
    </row>
    <row r="93" spans="1:29" ht="12" customHeight="1" thickBot="1">
      <c r="A93" s="264"/>
      <c r="B93" s="97"/>
      <c r="C93" s="97"/>
      <c r="D93" s="97"/>
      <c r="E93" s="97"/>
      <c r="F93" s="97"/>
      <c r="G93" s="97"/>
      <c r="H93" s="97"/>
      <c r="I93" s="97"/>
      <c r="J93" s="92"/>
      <c r="K93" s="260"/>
      <c r="L93" s="260"/>
      <c r="M93" s="260"/>
      <c r="N93" s="495" t="s">
        <v>201</v>
      </c>
      <c r="O93" s="495"/>
      <c r="P93" s="338"/>
      <c r="Q93" s="339"/>
      <c r="R93" s="350"/>
      <c r="S93" s="125"/>
      <c r="T93" s="114"/>
      <c r="Z93" s="114"/>
      <c r="AA93" s="114"/>
      <c r="AB93" s="114"/>
      <c r="AC93" s="118"/>
    </row>
    <row r="94" spans="1:29" ht="12" customHeight="1" thickTop="1">
      <c r="A94" s="125"/>
      <c r="B94" s="97"/>
      <c r="C94" s="97"/>
      <c r="D94" s="97"/>
      <c r="E94" s="97"/>
      <c r="F94" s="97"/>
      <c r="G94" s="97"/>
      <c r="H94" s="97"/>
      <c r="I94" s="97"/>
      <c r="J94" s="92"/>
      <c r="K94" s="260"/>
      <c r="L94" s="260"/>
      <c r="M94" s="260"/>
      <c r="N94" s="495"/>
      <c r="O94" s="487"/>
      <c r="P94" s="260"/>
      <c r="Q94" s="260"/>
      <c r="R94" s="125">
        <v>1</v>
      </c>
      <c r="S94" s="125"/>
      <c r="T94" s="114"/>
      <c r="Z94" s="114"/>
      <c r="AA94" s="114"/>
      <c r="AB94" s="114"/>
      <c r="AC94" s="118"/>
    </row>
    <row r="95" spans="1:29" ht="12" customHeight="1" thickBot="1">
      <c r="A95" s="487" t="s">
        <v>192</v>
      </c>
      <c r="B95" s="488" t="s">
        <v>258</v>
      </c>
      <c r="C95" s="489"/>
      <c r="D95" s="489"/>
      <c r="E95" s="489"/>
      <c r="F95" s="489"/>
      <c r="G95" s="489"/>
      <c r="H95" s="489"/>
      <c r="I95" s="490"/>
      <c r="J95" s="92"/>
      <c r="K95" s="260"/>
      <c r="L95" s="334">
        <v>5</v>
      </c>
      <c r="M95" s="264"/>
      <c r="N95" s="264"/>
      <c r="O95" s="282"/>
      <c r="P95" s="260"/>
      <c r="Q95" s="260"/>
      <c r="R95" s="125"/>
      <c r="S95" s="125"/>
      <c r="T95" s="114"/>
      <c r="Z95" s="114"/>
      <c r="AA95" s="114"/>
      <c r="AB95" s="114"/>
      <c r="AC95" s="118"/>
    </row>
    <row r="96" spans="1:29" ht="12" customHeight="1" thickTop="1">
      <c r="A96" s="487"/>
      <c r="B96" s="491"/>
      <c r="C96" s="492"/>
      <c r="D96" s="492"/>
      <c r="E96" s="492"/>
      <c r="F96" s="492"/>
      <c r="G96" s="492"/>
      <c r="H96" s="492"/>
      <c r="I96" s="493"/>
      <c r="J96" s="340"/>
      <c r="K96" s="332"/>
      <c r="L96" s="341"/>
      <c r="M96" s="260"/>
      <c r="N96" s="264"/>
      <c r="O96" s="272"/>
      <c r="P96" s="260"/>
      <c r="Q96" s="260"/>
      <c r="R96" s="265"/>
      <c r="S96" s="265"/>
      <c r="T96" s="114"/>
      <c r="Z96" s="114"/>
      <c r="AA96" s="114"/>
      <c r="AB96" s="114"/>
      <c r="AC96" s="118"/>
    </row>
    <row r="97" spans="1:29" ht="12" customHeight="1" thickBot="1">
      <c r="A97" s="264"/>
      <c r="B97" s="97"/>
      <c r="C97" s="97"/>
      <c r="D97" s="97"/>
      <c r="E97" s="97"/>
      <c r="F97" s="97"/>
      <c r="G97" s="97"/>
      <c r="H97" s="97"/>
      <c r="I97" s="97"/>
      <c r="J97" s="93"/>
      <c r="K97" s="495" t="s">
        <v>199</v>
      </c>
      <c r="L97" s="495"/>
      <c r="M97" s="338"/>
      <c r="N97" s="339"/>
      <c r="O97" s="342"/>
      <c r="P97" s="260"/>
      <c r="Q97" s="260"/>
      <c r="R97" s="260"/>
      <c r="S97" s="260"/>
      <c r="T97" s="114"/>
      <c r="U97" s="87"/>
      <c r="V97" s="87"/>
      <c r="W97" s="87"/>
      <c r="X97" s="87"/>
      <c r="Y97" s="87"/>
      <c r="Z97" s="114"/>
      <c r="AA97" s="114"/>
      <c r="AB97" s="114"/>
      <c r="AC97" s="118"/>
    </row>
    <row r="98" spans="1:29" ht="12" customHeight="1" thickTop="1">
      <c r="A98" s="264"/>
      <c r="B98" s="97"/>
      <c r="C98" s="97"/>
      <c r="D98" s="97"/>
      <c r="E98" s="97"/>
      <c r="F98" s="97"/>
      <c r="G98" s="97"/>
      <c r="H98" s="97"/>
      <c r="I98" s="97"/>
      <c r="J98" s="114"/>
      <c r="K98" s="495"/>
      <c r="L98" s="487"/>
      <c r="M98" s="260"/>
      <c r="N98" s="260"/>
      <c r="O98" s="334">
        <v>6</v>
      </c>
      <c r="P98" s="334">
        <v>5</v>
      </c>
      <c r="Q98" s="260"/>
      <c r="R98" s="260"/>
      <c r="S98" s="260"/>
      <c r="T98" s="114"/>
      <c r="U98" s="87"/>
      <c r="V98" s="87"/>
      <c r="W98" s="87"/>
      <c r="X98" s="87"/>
      <c r="Y98" s="87"/>
      <c r="Z98" s="114"/>
      <c r="AA98" s="114"/>
      <c r="AB98" s="114"/>
      <c r="AC98" s="118"/>
    </row>
    <row r="99" spans="1:29" ht="12" customHeight="1">
      <c r="A99" s="494" t="s">
        <v>195</v>
      </c>
      <c r="B99" s="488" t="s">
        <v>158</v>
      </c>
      <c r="C99" s="489"/>
      <c r="D99" s="489"/>
      <c r="E99" s="489"/>
      <c r="F99" s="489"/>
      <c r="G99" s="489"/>
      <c r="H99" s="489"/>
      <c r="I99" s="490"/>
      <c r="J99" s="263"/>
      <c r="K99" s="279"/>
      <c r="L99" s="281"/>
      <c r="M99" s="260"/>
      <c r="N99" s="260"/>
      <c r="O99" s="334" t="s">
        <v>272</v>
      </c>
      <c r="P99" s="260"/>
      <c r="Q99" s="260"/>
      <c r="R99" s="260"/>
      <c r="S99" s="260"/>
      <c r="T99" s="114"/>
      <c r="U99" s="87"/>
      <c r="V99" s="87"/>
      <c r="W99" s="87"/>
      <c r="X99" s="87"/>
      <c r="Y99" s="87"/>
      <c r="Z99" s="114"/>
      <c r="AA99" s="114"/>
      <c r="AB99" s="114"/>
      <c r="AC99" s="118"/>
    </row>
    <row r="100" spans="1:29" ht="12" customHeight="1">
      <c r="A100" s="494"/>
      <c r="B100" s="491"/>
      <c r="C100" s="492"/>
      <c r="D100" s="492"/>
      <c r="E100" s="492"/>
      <c r="F100" s="492"/>
      <c r="G100" s="492"/>
      <c r="H100" s="492"/>
      <c r="I100" s="493"/>
      <c r="J100" s="93"/>
      <c r="K100" s="258"/>
      <c r="L100" s="334">
        <v>3</v>
      </c>
      <c r="M100" s="260"/>
      <c r="N100" s="260"/>
      <c r="O100" s="260"/>
      <c r="P100" s="260"/>
      <c r="Q100" s="260"/>
      <c r="R100" s="260"/>
      <c r="S100" s="260"/>
      <c r="T100" s="114"/>
      <c r="U100" s="87"/>
      <c r="V100" s="87"/>
      <c r="W100" s="87"/>
      <c r="X100" s="87"/>
      <c r="Y100" s="87"/>
      <c r="Z100" s="114"/>
      <c r="AA100" s="114"/>
      <c r="AB100" s="114"/>
      <c r="AC100" s="118"/>
    </row>
    <row r="101" spans="1:29" ht="12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3"/>
      <c r="K101" s="258"/>
      <c r="L101" s="258"/>
      <c r="M101" s="260"/>
      <c r="N101" s="91"/>
      <c r="O101" s="91"/>
      <c r="P101" s="91"/>
      <c r="Q101" s="91"/>
      <c r="R101" s="91"/>
      <c r="S101" s="91"/>
      <c r="T101" s="87"/>
      <c r="U101" s="87"/>
      <c r="V101" s="87"/>
      <c r="W101" s="87"/>
      <c r="X101" s="87"/>
      <c r="Y101" s="87"/>
      <c r="Z101" s="114"/>
      <c r="AA101" s="114"/>
      <c r="AB101" s="114"/>
      <c r="AC101" s="118"/>
    </row>
    <row r="102" spans="1:29" ht="12" customHeight="1">
      <c r="A102" s="97"/>
      <c r="B102" s="118"/>
      <c r="C102" s="118"/>
      <c r="D102" s="118"/>
      <c r="E102" s="118"/>
      <c r="F102" s="118"/>
      <c r="G102" s="118"/>
      <c r="H102" s="118"/>
      <c r="I102" s="118"/>
      <c r="J102" s="114"/>
      <c r="K102" s="125"/>
      <c r="L102" s="125"/>
      <c r="M102" s="260"/>
      <c r="N102" s="91"/>
      <c r="O102" s="91"/>
      <c r="P102" s="91"/>
      <c r="Q102" s="91"/>
      <c r="R102" s="91"/>
      <c r="S102" s="91"/>
      <c r="T102" s="87"/>
      <c r="U102" s="87"/>
      <c r="V102" s="87"/>
      <c r="W102" s="87"/>
      <c r="X102" s="87"/>
      <c r="Y102" s="87"/>
      <c r="Z102" s="100"/>
      <c r="AA102" s="93"/>
      <c r="AB102" s="93"/>
      <c r="AC102" s="90"/>
    </row>
    <row r="103" spans="2:29" ht="12" customHeight="1">
      <c r="B103" s="118"/>
      <c r="C103" s="118"/>
      <c r="D103" s="118"/>
      <c r="E103" s="118"/>
      <c r="F103" s="118"/>
      <c r="G103" s="118"/>
      <c r="H103" s="118"/>
      <c r="I103" s="118"/>
      <c r="J103" s="114"/>
      <c r="K103" s="125"/>
      <c r="L103" s="125"/>
      <c r="M103" s="507" t="s">
        <v>260</v>
      </c>
      <c r="N103" s="508"/>
      <c r="O103" s="508"/>
      <c r="P103" s="508"/>
      <c r="Q103" s="509"/>
      <c r="R103" s="284"/>
      <c r="S103" s="334">
        <v>3</v>
      </c>
      <c r="T103" s="114"/>
      <c r="U103" s="499" t="s">
        <v>52</v>
      </c>
      <c r="V103" s="499"/>
      <c r="W103" s="499"/>
      <c r="X103" s="499"/>
      <c r="Y103" s="114"/>
      <c r="Z103" s="100"/>
      <c r="AA103" s="93"/>
      <c r="AB103" s="93"/>
      <c r="AC103" s="90"/>
    </row>
    <row r="104" spans="2:29" ht="12" customHeight="1">
      <c r="B104" s="97"/>
      <c r="C104" s="97"/>
      <c r="D104" s="97"/>
      <c r="E104" s="97"/>
      <c r="F104" s="97"/>
      <c r="G104" s="97"/>
      <c r="H104" s="97"/>
      <c r="I104" s="97"/>
      <c r="J104" s="93"/>
      <c r="K104" s="258"/>
      <c r="L104" s="258"/>
      <c r="M104" s="510"/>
      <c r="N104" s="511"/>
      <c r="O104" s="511"/>
      <c r="P104" s="511"/>
      <c r="Q104" s="512"/>
      <c r="R104" s="91"/>
      <c r="S104" s="269"/>
      <c r="U104" s="114"/>
      <c r="V104" s="97"/>
      <c r="W104" s="97"/>
      <c r="X104" s="114"/>
      <c r="Y104" s="100"/>
      <c r="Z104" s="114"/>
      <c r="AA104" s="114"/>
      <c r="AB104" s="114"/>
      <c r="AC104" s="118"/>
    </row>
    <row r="105" spans="1:29" ht="12" customHeight="1" thickBo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258"/>
      <c r="L105" s="258"/>
      <c r="M105" s="260"/>
      <c r="N105" s="260"/>
      <c r="O105" s="260"/>
      <c r="P105" s="125"/>
      <c r="Q105" s="264"/>
      <c r="R105" s="498" t="s">
        <v>203</v>
      </c>
      <c r="S105" s="497"/>
      <c r="U105" s="507" t="s">
        <v>257</v>
      </c>
      <c r="V105" s="508"/>
      <c r="W105" s="508"/>
      <c r="X105" s="508"/>
      <c r="Y105" s="509"/>
      <c r="Z105" s="114"/>
      <c r="AA105" s="114"/>
      <c r="AB105" s="114"/>
      <c r="AC105" s="118"/>
    </row>
    <row r="106" spans="1:29" ht="12" customHeight="1" thickTop="1">
      <c r="A106" s="93"/>
      <c r="B106" s="92"/>
      <c r="C106" s="93"/>
      <c r="D106" s="93"/>
      <c r="E106" s="93"/>
      <c r="F106" s="100"/>
      <c r="G106" s="114"/>
      <c r="H106" s="100"/>
      <c r="I106" s="114"/>
      <c r="J106" s="114"/>
      <c r="K106" s="125"/>
      <c r="L106" s="125"/>
      <c r="M106" s="260"/>
      <c r="N106" s="260"/>
      <c r="O106" s="260"/>
      <c r="P106" s="260"/>
      <c r="Q106" s="260"/>
      <c r="R106" s="498"/>
      <c r="S106" s="496"/>
      <c r="T106" s="362"/>
      <c r="U106" s="510"/>
      <c r="V106" s="511"/>
      <c r="W106" s="511"/>
      <c r="X106" s="511"/>
      <c r="Y106" s="512"/>
      <c r="Z106" s="114"/>
      <c r="AA106" s="114"/>
      <c r="AB106" s="114"/>
      <c r="AC106" s="118"/>
    </row>
    <row r="107" spans="1:29" ht="12" customHeight="1" thickBot="1">
      <c r="A107" s="93"/>
      <c r="B107" s="92"/>
      <c r="C107" s="92"/>
      <c r="D107" s="92"/>
      <c r="E107" s="93"/>
      <c r="F107" s="92"/>
      <c r="G107" s="92"/>
      <c r="H107" s="114"/>
      <c r="I107" s="114"/>
      <c r="J107" s="114"/>
      <c r="K107" s="125"/>
      <c r="L107" s="125"/>
      <c r="M107" s="507" t="s">
        <v>257</v>
      </c>
      <c r="N107" s="508"/>
      <c r="O107" s="508"/>
      <c r="P107" s="508"/>
      <c r="Q107" s="509"/>
      <c r="R107" s="361"/>
      <c r="S107" s="330"/>
      <c r="U107" s="87"/>
      <c r="V107" s="87"/>
      <c r="W107" s="87"/>
      <c r="X107" s="87"/>
      <c r="Y107" s="87"/>
      <c r="Z107" s="114"/>
      <c r="AA107" s="114"/>
      <c r="AB107" s="114"/>
      <c r="AC107" s="118"/>
    </row>
    <row r="108" spans="1:29" ht="12" customHeight="1" thickTop="1">
      <c r="A108" s="97"/>
      <c r="B108" s="97"/>
      <c r="C108" s="97"/>
      <c r="D108" s="97"/>
      <c r="E108" s="97"/>
      <c r="F108" s="97"/>
      <c r="G108" s="97"/>
      <c r="H108" s="97"/>
      <c r="I108" s="97"/>
      <c r="J108" s="93"/>
      <c r="K108" s="258"/>
      <c r="L108" s="258"/>
      <c r="M108" s="510"/>
      <c r="N108" s="511"/>
      <c r="O108" s="511"/>
      <c r="P108" s="511"/>
      <c r="Q108" s="512"/>
      <c r="R108" s="91"/>
      <c r="S108" s="334">
        <v>4</v>
      </c>
      <c r="T108" s="114"/>
      <c r="U108" s="87"/>
      <c r="V108" s="87"/>
      <c r="W108" s="87"/>
      <c r="X108" s="87"/>
      <c r="Y108" s="87"/>
      <c r="Z108" s="114"/>
      <c r="AA108" s="114"/>
      <c r="AB108" s="114"/>
      <c r="AC108" s="118"/>
    </row>
    <row r="109" spans="1:29" ht="12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3"/>
      <c r="K109" s="93"/>
      <c r="L109" s="93"/>
      <c r="M109" s="97"/>
      <c r="N109" s="97"/>
      <c r="O109" s="97"/>
      <c r="P109" s="100"/>
      <c r="Q109" s="100"/>
      <c r="R109" s="100"/>
      <c r="S109" s="114"/>
      <c r="T109" s="114"/>
      <c r="U109" s="114"/>
      <c r="V109" s="114"/>
      <c r="W109" s="114"/>
      <c r="X109" s="114"/>
      <c r="Y109" s="114"/>
      <c r="Z109" s="121"/>
      <c r="AA109" s="114"/>
      <c r="AB109" s="114"/>
      <c r="AC109" s="118"/>
    </row>
    <row r="110" spans="1:30" ht="12" customHeight="1">
      <c r="A110" s="93"/>
      <c r="B110" s="93"/>
      <c r="C110" s="93"/>
      <c r="D110" s="93"/>
      <c r="E110" s="93"/>
      <c r="F110" s="93"/>
      <c r="G110" s="93"/>
      <c r="H110" s="114"/>
      <c r="I110" s="114"/>
      <c r="J110" s="114"/>
      <c r="K110" s="114"/>
      <c r="L110" s="114"/>
      <c r="M110" s="92"/>
      <c r="N110" s="97"/>
      <c r="O110" s="103"/>
      <c r="P110" s="100"/>
      <c r="Q110" s="100"/>
      <c r="R110" s="93"/>
      <c r="S110" s="93"/>
      <c r="T110" s="93"/>
      <c r="U110" s="93"/>
      <c r="V110" s="93"/>
      <c r="W110" s="93"/>
      <c r="X110" s="114"/>
      <c r="Y110" s="121"/>
      <c r="Z110" s="121"/>
      <c r="AA110" s="122"/>
      <c r="AB110" s="122"/>
      <c r="AC110" s="123"/>
      <c r="AD110" s="89"/>
    </row>
    <row r="111" spans="1:30" ht="12" customHeight="1">
      <c r="A111" s="93"/>
      <c r="B111" s="92"/>
      <c r="C111" s="92"/>
      <c r="D111" s="92"/>
      <c r="E111" s="92"/>
      <c r="F111" s="92"/>
      <c r="G111" s="92"/>
      <c r="H111" s="114"/>
      <c r="I111" s="114"/>
      <c r="J111" s="114"/>
      <c r="K111" s="114"/>
      <c r="L111" s="114"/>
      <c r="M111" s="97"/>
      <c r="N111" s="97"/>
      <c r="O111" s="97"/>
      <c r="P111" s="100"/>
      <c r="Q111" s="100"/>
      <c r="R111" s="93"/>
      <c r="S111" s="93"/>
      <c r="T111" s="93"/>
      <c r="U111" s="93"/>
      <c r="V111" s="93"/>
      <c r="W111" s="93"/>
      <c r="X111" s="114"/>
      <c r="Y111" s="121"/>
      <c r="Z111" s="121"/>
      <c r="AA111" s="122"/>
      <c r="AB111" s="122"/>
      <c r="AC111" s="123"/>
      <c r="AD111" s="89"/>
    </row>
    <row r="112" spans="1:30" ht="12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3"/>
      <c r="K112" s="93"/>
      <c r="L112" s="93"/>
      <c r="M112" s="92"/>
      <c r="N112" s="97"/>
      <c r="O112" s="92"/>
      <c r="P112" s="92"/>
      <c r="Q112" s="92"/>
      <c r="R112" s="92"/>
      <c r="S112" s="114"/>
      <c r="T112" s="104"/>
      <c r="U112" s="93"/>
      <c r="V112" s="93"/>
      <c r="W112" s="93"/>
      <c r="X112" s="124"/>
      <c r="Y112" s="114"/>
      <c r="Z112" s="114"/>
      <c r="AA112" s="122"/>
      <c r="AB112" s="122"/>
      <c r="AC112" s="118"/>
      <c r="AD112" s="89"/>
    </row>
    <row r="113" spans="1:30" ht="12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3"/>
      <c r="L113" s="93"/>
      <c r="M113" s="92"/>
      <c r="N113" s="92"/>
      <c r="O113" s="92"/>
      <c r="P113" s="109"/>
      <c r="Q113" s="109"/>
      <c r="R113" s="109"/>
      <c r="S113" s="105"/>
      <c r="T113" s="105"/>
      <c r="U113" s="93"/>
      <c r="V113" s="93"/>
      <c r="W113" s="93"/>
      <c r="X113" s="124"/>
      <c r="Y113" s="114"/>
      <c r="Z113" s="114"/>
      <c r="AA113" s="122"/>
      <c r="AB113" s="122"/>
      <c r="AC113" s="118"/>
      <c r="AD113" s="89"/>
    </row>
    <row r="114" spans="1:30" ht="12" customHeight="1">
      <c r="A114" s="93"/>
      <c r="B114" s="92"/>
      <c r="C114" s="93"/>
      <c r="D114" s="93"/>
      <c r="E114" s="93"/>
      <c r="F114" s="93"/>
      <c r="G114" s="100"/>
      <c r="H114" s="114"/>
      <c r="I114" s="114"/>
      <c r="J114" s="114"/>
      <c r="K114" s="114"/>
      <c r="L114" s="114"/>
      <c r="M114" s="92"/>
      <c r="N114" s="92"/>
      <c r="O114" s="495" t="s">
        <v>35</v>
      </c>
      <c r="P114" s="495"/>
      <c r="Q114" s="495"/>
      <c r="R114" s="495" t="s">
        <v>275</v>
      </c>
      <c r="S114" s="495"/>
      <c r="T114" s="495"/>
      <c r="U114" s="495"/>
      <c r="V114" s="495"/>
      <c r="W114" s="495"/>
      <c r="X114" s="124"/>
      <c r="Y114" s="114"/>
      <c r="Z114" s="114"/>
      <c r="AA114" s="122"/>
      <c r="AB114" s="122"/>
      <c r="AC114" s="118"/>
      <c r="AD114" s="89"/>
    </row>
    <row r="115" spans="1:30" ht="12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492"/>
      <c r="P115" s="492"/>
      <c r="Q115" s="492"/>
      <c r="R115" s="492"/>
      <c r="S115" s="492"/>
      <c r="T115" s="492"/>
      <c r="U115" s="492"/>
      <c r="V115" s="492"/>
      <c r="W115" s="492"/>
      <c r="X115" s="124"/>
      <c r="Y115" s="114"/>
      <c r="Z115" s="114"/>
      <c r="AA115" s="122"/>
      <c r="AB115" s="122"/>
      <c r="AC115" s="118"/>
      <c r="AD115" s="89"/>
    </row>
    <row r="116" spans="1:30" ht="12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2"/>
      <c r="K116" s="92"/>
      <c r="L116" s="92"/>
      <c r="M116" s="92"/>
      <c r="N116" s="92"/>
      <c r="O116" s="495" t="s">
        <v>273</v>
      </c>
      <c r="P116" s="495"/>
      <c r="Q116" s="495"/>
      <c r="R116" s="495" t="s">
        <v>157</v>
      </c>
      <c r="S116" s="495"/>
      <c r="T116" s="495"/>
      <c r="U116" s="495"/>
      <c r="V116" s="495"/>
      <c r="W116" s="495"/>
      <c r="X116" s="124"/>
      <c r="Y116" s="114"/>
      <c r="Z116" s="114"/>
      <c r="AA116" s="122"/>
      <c r="AB116" s="122"/>
      <c r="AC116" s="118"/>
      <c r="AD116" s="89"/>
    </row>
    <row r="117" spans="1:30" ht="12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2"/>
      <c r="K117" s="92"/>
      <c r="L117" s="92"/>
      <c r="M117" s="92"/>
      <c r="N117" s="92"/>
      <c r="O117" s="492"/>
      <c r="P117" s="492"/>
      <c r="Q117" s="492"/>
      <c r="R117" s="492"/>
      <c r="S117" s="492"/>
      <c r="T117" s="492"/>
      <c r="U117" s="492"/>
      <c r="V117" s="492"/>
      <c r="W117" s="492"/>
      <c r="X117" s="124"/>
      <c r="Y117" s="114"/>
      <c r="Z117" s="114"/>
      <c r="AA117" s="122"/>
      <c r="AB117" s="122"/>
      <c r="AC117" s="118"/>
      <c r="AD117" s="89"/>
    </row>
    <row r="118" spans="1:30" ht="12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495" t="s">
        <v>274</v>
      </c>
      <c r="P118" s="495"/>
      <c r="Q118" s="495"/>
      <c r="R118" s="495" t="s">
        <v>258</v>
      </c>
      <c r="S118" s="495"/>
      <c r="T118" s="495"/>
      <c r="U118" s="495"/>
      <c r="V118" s="495"/>
      <c r="W118" s="495"/>
      <c r="X118" s="114"/>
      <c r="Y118" s="114"/>
      <c r="Z118" s="114"/>
      <c r="AA118" s="122"/>
      <c r="AB118" s="122"/>
      <c r="AC118" s="118"/>
      <c r="AD118" s="89"/>
    </row>
    <row r="119" spans="1:30" ht="12" customHeight="1">
      <c r="A119" s="93"/>
      <c r="B119" s="93"/>
      <c r="C119" s="93"/>
      <c r="D119" s="93"/>
      <c r="E119" s="93"/>
      <c r="F119" s="93"/>
      <c r="G119" s="93"/>
      <c r="H119" s="114"/>
      <c r="I119" s="114"/>
      <c r="J119" s="114"/>
      <c r="K119" s="114"/>
      <c r="L119" s="114"/>
      <c r="M119" s="92"/>
      <c r="N119" s="92"/>
      <c r="O119" s="492"/>
      <c r="P119" s="492"/>
      <c r="Q119" s="492"/>
      <c r="R119" s="492"/>
      <c r="S119" s="492"/>
      <c r="T119" s="492"/>
      <c r="U119" s="492"/>
      <c r="V119" s="492"/>
      <c r="W119" s="492"/>
      <c r="X119" s="114"/>
      <c r="Y119" s="114"/>
      <c r="Z119" s="114"/>
      <c r="AA119" s="122"/>
      <c r="AB119" s="122"/>
      <c r="AC119" s="118"/>
      <c r="AD119" s="89"/>
    </row>
    <row r="120" spans="1:30" ht="12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3"/>
      <c r="K120" s="93"/>
      <c r="L120" s="93"/>
      <c r="M120" s="92"/>
      <c r="N120" s="92"/>
      <c r="O120" s="92"/>
      <c r="P120" s="92"/>
      <c r="Q120" s="92"/>
      <c r="R120" s="92"/>
      <c r="S120" s="92"/>
      <c r="T120" s="114"/>
      <c r="U120" s="114"/>
      <c r="V120" s="114"/>
      <c r="W120" s="114"/>
      <c r="X120" s="114"/>
      <c r="Y120" s="114"/>
      <c r="Z120" s="114"/>
      <c r="AA120" s="122"/>
      <c r="AB120" s="122"/>
      <c r="AC120" s="118"/>
      <c r="AD120" s="89"/>
    </row>
    <row r="121" spans="1:30" ht="12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3"/>
      <c r="K121" s="93"/>
      <c r="L121" s="93"/>
      <c r="M121" s="92"/>
      <c r="N121" s="92"/>
      <c r="O121" s="92"/>
      <c r="P121" s="92"/>
      <c r="Q121" s="92"/>
      <c r="R121" s="92"/>
      <c r="S121" s="92"/>
      <c r="T121" s="114"/>
      <c r="U121" s="114"/>
      <c r="V121" s="114"/>
      <c r="W121" s="114"/>
      <c r="X121" s="114"/>
      <c r="Y121" s="114"/>
      <c r="Z121" s="114"/>
      <c r="AA121" s="122"/>
      <c r="AB121" s="122"/>
      <c r="AC121" s="118"/>
      <c r="AD121" s="89"/>
    </row>
    <row r="122" spans="1:30" ht="12" customHeight="1">
      <c r="A122" s="93"/>
      <c r="B122" s="93"/>
      <c r="C122" s="93"/>
      <c r="D122" s="93"/>
      <c r="E122" s="93"/>
      <c r="F122" s="93"/>
      <c r="G122" s="93"/>
      <c r="H122" s="114"/>
      <c r="I122" s="114"/>
      <c r="J122" s="114"/>
      <c r="K122" s="114"/>
      <c r="L122" s="114"/>
      <c r="M122" s="92"/>
      <c r="N122" s="92"/>
      <c r="O122" s="92"/>
      <c r="P122" s="92"/>
      <c r="Q122" s="92"/>
      <c r="R122" s="92"/>
      <c r="S122" s="92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8"/>
      <c r="AD122" s="89"/>
    </row>
    <row r="123" spans="1:30" ht="12" customHeight="1">
      <c r="A123" s="93"/>
      <c r="B123" s="93"/>
      <c r="C123" s="93"/>
      <c r="D123" s="93"/>
      <c r="E123" s="93"/>
      <c r="F123" s="93"/>
      <c r="G123" s="93"/>
      <c r="H123" s="114"/>
      <c r="I123" s="114"/>
      <c r="J123" s="114"/>
      <c r="K123" s="114"/>
      <c r="L123" s="114"/>
      <c r="M123" s="93"/>
      <c r="N123" s="93"/>
      <c r="O123" s="92"/>
      <c r="P123" s="92"/>
      <c r="Q123" s="92"/>
      <c r="R123" s="92"/>
      <c r="S123" s="92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8"/>
      <c r="AD123" s="89"/>
    </row>
    <row r="124" spans="1:29" ht="12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114"/>
      <c r="K124" s="114"/>
      <c r="L124" s="114"/>
      <c r="M124" s="92"/>
      <c r="N124" s="92"/>
      <c r="O124" s="92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8"/>
    </row>
    <row r="125" spans="1:29" ht="12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114"/>
      <c r="K125" s="114"/>
      <c r="L125" s="114"/>
      <c r="M125" s="97"/>
      <c r="N125" s="97"/>
      <c r="O125" s="97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8"/>
    </row>
    <row r="126" spans="1:29" ht="12" customHeight="1">
      <c r="A126" s="114"/>
      <c r="B126" s="92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92"/>
      <c r="N126" s="97"/>
      <c r="O126" s="103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8"/>
    </row>
    <row r="127" spans="1:29" ht="12" customHeight="1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97"/>
      <c r="N127" s="97"/>
      <c r="O127" s="97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8"/>
    </row>
    <row r="128" spans="1:29" ht="12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114"/>
      <c r="K128" s="114"/>
      <c r="L128" s="114"/>
      <c r="M128" s="92"/>
      <c r="N128" s="97"/>
      <c r="O128" s="92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8"/>
    </row>
    <row r="129" spans="1:29" ht="12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121"/>
      <c r="K129" s="114"/>
      <c r="L129" s="114"/>
      <c r="M129" s="92"/>
      <c r="N129" s="92"/>
      <c r="O129" s="92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8"/>
    </row>
    <row r="130" spans="1:29" ht="12" customHeight="1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92"/>
      <c r="N130" s="92"/>
      <c r="O130" s="92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8"/>
    </row>
    <row r="131" spans="1:29" ht="12" customHeight="1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92"/>
      <c r="N131" s="92"/>
      <c r="O131" s="92"/>
      <c r="P131" s="92"/>
      <c r="Q131" s="92"/>
      <c r="R131" s="92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8"/>
    </row>
    <row r="132" spans="1:29" ht="12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121"/>
      <c r="K132" s="114"/>
      <c r="L132" s="114"/>
      <c r="M132" s="92"/>
      <c r="N132" s="92"/>
      <c r="O132" s="92"/>
      <c r="P132" s="92"/>
      <c r="Q132" s="92"/>
      <c r="R132" s="92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8"/>
    </row>
    <row r="133" spans="1:29" ht="12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114"/>
      <c r="K133" s="114"/>
      <c r="L133" s="114"/>
      <c r="M133" s="92"/>
      <c r="N133" s="92"/>
      <c r="O133" s="92"/>
      <c r="P133" s="92"/>
      <c r="Q133" s="114"/>
      <c r="R133" s="92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8"/>
    </row>
    <row r="134" spans="1:29" ht="12" customHeight="1">
      <c r="A134" s="114"/>
      <c r="B134" s="92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92"/>
      <c r="N134" s="92"/>
      <c r="O134" s="92"/>
      <c r="P134" s="92"/>
      <c r="Q134" s="114"/>
      <c r="R134" s="97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8"/>
    </row>
    <row r="135" spans="1:29" ht="12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92"/>
      <c r="Q135" s="114"/>
      <c r="R135" s="97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8"/>
    </row>
    <row r="136" spans="1:29" ht="12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114"/>
      <c r="K136" s="114"/>
      <c r="L136" s="114"/>
      <c r="M136" s="114"/>
      <c r="N136" s="114"/>
      <c r="O136" s="114"/>
      <c r="P136" s="92"/>
      <c r="Q136" s="92"/>
      <c r="R136" s="92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8"/>
    </row>
    <row r="137" spans="1:29" ht="12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114"/>
      <c r="K137" s="114"/>
      <c r="L137" s="114"/>
      <c r="M137" s="114"/>
      <c r="N137" s="114"/>
      <c r="O137" s="114"/>
      <c r="P137" s="92"/>
      <c r="Q137" s="92"/>
      <c r="R137" s="92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8"/>
    </row>
    <row r="138" spans="1:30" ht="12" customHeight="1">
      <c r="A138" s="93"/>
      <c r="B138" s="93"/>
      <c r="C138" s="93"/>
      <c r="D138" s="93"/>
      <c r="E138" s="93"/>
      <c r="F138" s="93"/>
      <c r="G138" s="93"/>
      <c r="H138" s="114"/>
      <c r="I138" s="114"/>
      <c r="J138" s="114"/>
      <c r="K138" s="114"/>
      <c r="L138" s="114"/>
      <c r="M138" s="92"/>
      <c r="N138" s="92"/>
      <c r="O138" s="92"/>
      <c r="P138" s="92"/>
      <c r="Q138" s="92"/>
      <c r="R138" s="92"/>
      <c r="S138" s="92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8"/>
      <c r="AD138" s="89"/>
    </row>
    <row r="139" spans="1:30" ht="12" customHeight="1">
      <c r="A139" s="93"/>
      <c r="B139" s="93"/>
      <c r="C139" s="93"/>
      <c r="D139" s="93"/>
      <c r="E139" s="93"/>
      <c r="F139" s="93"/>
      <c r="G139" s="93"/>
      <c r="H139" s="114"/>
      <c r="I139" s="114"/>
      <c r="J139" s="114"/>
      <c r="K139" s="114"/>
      <c r="L139" s="114"/>
      <c r="M139" s="93"/>
      <c r="N139" s="93"/>
      <c r="O139" s="92"/>
      <c r="P139" s="92"/>
      <c r="Q139" s="92"/>
      <c r="R139" s="92"/>
      <c r="S139" s="92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8"/>
      <c r="AD139" s="89"/>
    </row>
    <row r="140" spans="1:29" ht="12" customHeight="1">
      <c r="A140" s="118"/>
      <c r="B140" s="97"/>
      <c r="C140" s="97"/>
      <c r="D140" s="97"/>
      <c r="E140" s="97"/>
      <c r="F140" s="97"/>
      <c r="G140" s="97"/>
      <c r="H140" s="97"/>
      <c r="I140" s="97"/>
      <c r="J140" s="114"/>
      <c r="K140" s="114"/>
      <c r="L140" s="114"/>
      <c r="M140" s="92"/>
      <c r="N140" s="92"/>
      <c r="O140" s="92"/>
      <c r="P140" s="92"/>
      <c r="Q140" s="92"/>
      <c r="R140" s="92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8"/>
    </row>
    <row r="141" spans="1:29" ht="12" customHeight="1">
      <c r="A141" s="118"/>
      <c r="B141" s="97"/>
      <c r="C141" s="97"/>
      <c r="D141" s="97"/>
      <c r="E141" s="97"/>
      <c r="F141" s="97"/>
      <c r="G141" s="97"/>
      <c r="H141" s="97"/>
      <c r="I141" s="97"/>
      <c r="J141" s="114"/>
      <c r="K141" s="114"/>
      <c r="L141" s="114"/>
      <c r="M141" s="97"/>
      <c r="N141" s="97"/>
      <c r="O141" s="97"/>
      <c r="P141" s="100"/>
      <c r="Q141" s="100"/>
      <c r="R141" s="100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8"/>
    </row>
    <row r="142" spans="1:29" ht="12" customHeight="1">
      <c r="A142" s="118"/>
      <c r="B142" s="118"/>
      <c r="C142" s="118"/>
      <c r="D142" s="118"/>
      <c r="E142" s="118"/>
      <c r="F142" s="118"/>
      <c r="G142" s="118"/>
      <c r="H142" s="118"/>
      <c r="I142" s="118"/>
      <c r="J142" s="114"/>
      <c r="K142" s="114"/>
      <c r="L142" s="114"/>
      <c r="M142" s="92"/>
      <c r="N142" s="97"/>
      <c r="O142" s="103"/>
      <c r="P142" s="100"/>
      <c r="Q142" s="100"/>
      <c r="R142" s="93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8"/>
    </row>
    <row r="143" spans="1:29" ht="12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14"/>
      <c r="K143" s="114"/>
      <c r="L143" s="114"/>
      <c r="M143" s="97"/>
      <c r="N143" s="97"/>
      <c r="O143" s="97"/>
      <c r="P143" s="100"/>
      <c r="Q143" s="100"/>
      <c r="R143" s="93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8"/>
    </row>
    <row r="144" spans="1:29" ht="12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114"/>
      <c r="K144" s="114"/>
      <c r="L144" s="114"/>
      <c r="M144" s="92"/>
      <c r="N144" s="97"/>
      <c r="O144" s="92"/>
      <c r="P144" s="92"/>
      <c r="Q144" s="92"/>
      <c r="R144" s="92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8"/>
    </row>
    <row r="145" spans="1:29" ht="12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121"/>
      <c r="K145" s="114"/>
      <c r="L145" s="114"/>
      <c r="M145" s="92"/>
      <c r="N145" s="92"/>
      <c r="O145" s="92"/>
      <c r="P145" s="109"/>
      <c r="Q145" s="109"/>
      <c r="R145" s="109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8"/>
    </row>
    <row r="146" spans="1:29" ht="12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114"/>
      <c r="K146" s="114"/>
      <c r="L146" s="114"/>
      <c r="M146" s="92"/>
      <c r="N146" s="92"/>
      <c r="O146" s="92"/>
      <c r="P146" s="97"/>
      <c r="Q146" s="97"/>
      <c r="R146" s="97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8"/>
    </row>
    <row r="147" spans="1:29" ht="12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114"/>
      <c r="K147" s="114"/>
      <c r="L147" s="114"/>
      <c r="M147" s="92"/>
      <c r="N147" s="92"/>
      <c r="O147" s="92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8"/>
    </row>
    <row r="148" spans="1:29" ht="12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114"/>
      <c r="K148" s="114"/>
      <c r="L148" s="114"/>
      <c r="M148" s="92"/>
      <c r="N148" s="92"/>
      <c r="O148" s="92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8"/>
    </row>
    <row r="149" spans="1:29" ht="12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114"/>
      <c r="K149" s="114"/>
      <c r="L149" s="114"/>
      <c r="M149" s="92"/>
      <c r="N149" s="92"/>
      <c r="O149" s="92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8"/>
    </row>
    <row r="150" spans="1:29" ht="12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114"/>
      <c r="K150" s="114"/>
      <c r="L150" s="114"/>
      <c r="M150" s="92"/>
      <c r="N150" s="92"/>
      <c r="O150" s="92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8"/>
    </row>
    <row r="151" spans="1:29" ht="12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8"/>
    </row>
    <row r="152" spans="1:29" ht="12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8"/>
    </row>
    <row r="153" spans="1:29" ht="15">
      <c r="A153" s="125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8"/>
    </row>
    <row r="154" spans="1:29" ht="15">
      <c r="A154" s="125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8"/>
    </row>
    <row r="155" spans="1:29" ht="15">
      <c r="A155" s="125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8"/>
    </row>
    <row r="156" spans="1:29" ht="15">
      <c r="A156" s="125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8"/>
    </row>
    <row r="157" spans="1:29" ht="15">
      <c r="A157" s="125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8"/>
    </row>
    <row r="158" spans="1:29" ht="15">
      <c r="A158" s="125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8"/>
    </row>
    <row r="159" spans="1:29" ht="15">
      <c r="A159" s="125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8"/>
    </row>
    <row r="160" spans="1:29" ht="15">
      <c r="A160" s="125"/>
      <c r="B160" s="116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8"/>
    </row>
    <row r="161" spans="1:29" ht="15">
      <c r="A161" s="125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8"/>
    </row>
    <row r="162" spans="1:29" ht="12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3"/>
      <c r="K162" s="93"/>
      <c r="L162" s="93"/>
      <c r="M162" s="92"/>
      <c r="N162" s="92"/>
      <c r="O162" s="92"/>
      <c r="P162" s="92"/>
      <c r="Q162" s="92"/>
      <c r="R162" s="92"/>
      <c r="S162" s="92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8"/>
    </row>
    <row r="163" spans="1:29" ht="12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3"/>
      <c r="K163" s="93"/>
      <c r="L163" s="93"/>
      <c r="M163" s="97"/>
      <c r="N163" s="97"/>
      <c r="O163" s="97"/>
      <c r="P163" s="100"/>
      <c r="Q163" s="100"/>
      <c r="R163" s="100"/>
      <c r="S163" s="114"/>
      <c r="T163" s="114"/>
      <c r="U163" s="114"/>
      <c r="V163" s="114"/>
      <c r="W163" s="114"/>
      <c r="X163" s="114"/>
      <c r="Y163" s="114"/>
      <c r="Z163" s="121"/>
      <c r="AA163" s="114"/>
      <c r="AB163" s="114"/>
      <c r="AC163" s="118"/>
    </row>
    <row r="164" spans="1:30" ht="12" customHeight="1">
      <c r="A164" s="93"/>
      <c r="B164" s="93"/>
      <c r="C164" s="93"/>
      <c r="D164" s="93"/>
      <c r="E164" s="93"/>
      <c r="F164" s="93"/>
      <c r="G164" s="93"/>
      <c r="H164" s="114"/>
      <c r="I164" s="114"/>
      <c r="J164" s="114"/>
      <c r="K164" s="114"/>
      <c r="L164" s="114"/>
      <c r="M164" s="92"/>
      <c r="N164" s="97"/>
      <c r="O164" s="103"/>
      <c r="P164" s="100"/>
      <c r="Q164" s="100"/>
      <c r="R164" s="93"/>
      <c r="S164" s="93"/>
      <c r="T164" s="114"/>
      <c r="U164" s="114"/>
      <c r="V164" s="93"/>
      <c r="W164" s="93"/>
      <c r="X164" s="114"/>
      <c r="Y164" s="121"/>
      <c r="Z164" s="121"/>
      <c r="AA164" s="122"/>
      <c r="AB164" s="122"/>
      <c r="AC164" s="123"/>
      <c r="AD164" s="89"/>
    </row>
    <row r="165" spans="1:30" ht="12" customHeight="1">
      <c r="A165" s="93"/>
      <c r="B165" s="92"/>
      <c r="C165" s="92"/>
      <c r="D165" s="92"/>
      <c r="E165" s="92"/>
      <c r="F165" s="92"/>
      <c r="G165" s="92"/>
      <c r="H165" s="114"/>
      <c r="I165" s="114"/>
      <c r="J165" s="114"/>
      <c r="K165" s="114"/>
      <c r="L165" s="114"/>
      <c r="M165" s="97"/>
      <c r="N165" s="97"/>
      <c r="O165" s="97"/>
      <c r="P165" s="100"/>
      <c r="Q165" s="100"/>
      <c r="R165" s="93"/>
      <c r="S165" s="93"/>
      <c r="T165" s="114"/>
      <c r="U165" s="114"/>
      <c r="V165" s="93"/>
      <c r="W165" s="93"/>
      <c r="X165" s="114"/>
      <c r="Y165" s="121"/>
      <c r="Z165" s="121"/>
      <c r="AA165" s="122"/>
      <c r="AB165" s="122"/>
      <c r="AC165" s="123"/>
      <c r="AD165" s="89"/>
    </row>
    <row r="166" spans="1:30" ht="12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3"/>
      <c r="K166" s="93"/>
      <c r="L166" s="93"/>
      <c r="M166" s="92"/>
      <c r="N166" s="97"/>
      <c r="O166" s="92"/>
      <c r="P166" s="92"/>
      <c r="Q166" s="92"/>
      <c r="R166" s="92"/>
      <c r="S166" s="114"/>
      <c r="T166" s="114"/>
      <c r="U166" s="114"/>
      <c r="V166" s="93"/>
      <c r="W166" s="93"/>
      <c r="X166" s="124"/>
      <c r="Y166" s="114"/>
      <c r="Z166" s="114"/>
      <c r="AA166" s="122"/>
      <c r="AB166" s="122"/>
      <c r="AC166" s="118"/>
      <c r="AD166" s="89"/>
    </row>
    <row r="167" spans="1:30" ht="12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3"/>
      <c r="L167" s="93"/>
      <c r="M167" s="92"/>
      <c r="N167" s="92"/>
      <c r="O167" s="92"/>
      <c r="P167" s="109"/>
      <c r="Q167" s="109"/>
      <c r="R167" s="109"/>
      <c r="S167" s="105"/>
      <c r="T167" s="114"/>
      <c r="U167" s="114"/>
      <c r="V167" s="93"/>
      <c r="W167" s="93"/>
      <c r="X167" s="124"/>
      <c r="Y167" s="114"/>
      <c r="Z167" s="114"/>
      <c r="AA167" s="122"/>
      <c r="AB167" s="122"/>
      <c r="AC167" s="118"/>
      <c r="AD167" s="89"/>
    </row>
    <row r="168" spans="1:30" ht="12" customHeight="1">
      <c r="A168" s="93"/>
      <c r="B168" s="92"/>
      <c r="C168" s="93"/>
      <c r="D168" s="93"/>
      <c r="E168" s="93"/>
      <c r="F168" s="93"/>
      <c r="G168" s="100"/>
      <c r="H168" s="114"/>
      <c r="I168" s="114"/>
      <c r="J168" s="114"/>
      <c r="K168" s="114"/>
      <c r="L168" s="114"/>
      <c r="M168" s="92"/>
      <c r="N168" s="92"/>
      <c r="O168" s="92"/>
      <c r="P168" s="97"/>
      <c r="Q168" s="97"/>
      <c r="R168" s="97"/>
      <c r="S168" s="97"/>
      <c r="T168" s="114"/>
      <c r="U168" s="114"/>
      <c r="V168" s="93"/>
      <c r="W168" s="93"/>
      <c r="X168" s="124"/>
      <c r="Y168" s="114"/>
      <c r="Z168" s="114"/>
      <c r="AA168" s="122"/>
      <c r="AB168" s="122"/>
      <c r="AC168" s="118"/>
      <c r="AD168" s="89"/>
    </row>
    <row r="169" spans="1:30" ht="12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7"/>
      <c r="Q169" s="97"/>
      <c r="R169" s="97"/>
      <c r="S169" s="97"/>
      <c r="T169" s="114"/>
      <c r="U169" s="114"/>
      <c r="V169" s="116"/>
      <c r="W169" s="116"/>
      <c r="X169" s="124"/>
      <c r="Y169" s="114"/>
      <c r="Z169" s="114"/>
      <c r="AA169" s="122"/>
      <c r="AB169" s="122"/>
      <c r="AC169" s="118"/>
      <c r="AD169" s="89"/>
    </row>
    <row r="170" spans="1:30" ht="12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2"/>
      <c r="K170" s="92"/>
      <c r="L170" s="92"/>
      <c r="M170" s="92"/>
      <c r="N170" s="92"/>
      <c r="O170" s="92"/>
      <c r="P170" s="92"/>
      <c r="Q170" s="92"/>
      <c r="R170" s="121"/>
      <c r="S170" s="105"/>
      <c r="T170" s="114"/>
      <c r="U170" s="114"/>
      <c r="V170" s="100"/>
      <c r="W170" s="100"/>
      <c r="X170" s="124"/>
      <c r="Y170" s="114"/>
      <c r="Z170" s="114"/>
      <c r="AA170" s="122"/>
      <c r="AB170" s="122"/>
      <c r="AC170" s="118"/>
      <c r="AD170" s="89"/>
    </row>
    <row r="171" spans="1:30" ht="12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2"/>
      <c r="K171" s="92"/>
      <c r="L171" s="92"/>
      <c r="M171" s="92"/>
      <c r="N171" s="92"/>
      <c r="O171" s="92"/>
      <c r="P171" s="92"/>
      <c r="Q171" s="92"/>
      <c r="R171" s="114"/>
      <c r="S171" s="105"/>
      <c r="T171" s="105"/>
      <c r="U171" s="114"/>
      <c r="V171" s="114"/>
      <c r="W171" s="114"/>
      <c r="X171" s="124"/>
      <c r="Y171" s="114"/>
      <c r="Z171" s="114"/>
      <c r="AA171" s="122"/>
      <c r="AB171" s="122"/>
      <c r="AC171" s="118"/>
      <c r="AD171" s="89"/>
    </row>
    <row r="172" spans="1:30" ht="12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7"/>
      <c r="Q172" s="92"/>
      <c r="R172" s="114"/>
      <c r="S172" s="116"/>
      <c r="T172" s="121"/>
      <c r="U172" s="121"/>
      <c r="V172" s="121"/>
      <c r="W172" s="121"/>
      <c r="X172" s="114"/>
      <c r="Y172" s="114"/>
      <c r="Z172" s="114"/>
      <c r="AA172" s="122"/>
      <c r="AB172" s="122"/>
      <c r="AC172" s="118"/>
      <c r="AD172" s="89"/>
    </row>
    <row r="173" spans="1:30" ht="12" customHeight="1">
      <c r="A173" s="93"/>
      <c r="B173" s="93"/>
      <c r="C173" s="93"/>
      <c r="D173" s="93"/>
      <c r="E173" s="93"/>
      <c r="F173" s="93"/>
      <c r="G173" s="93"/>
      <c r="H173" s="114"/>
      <c r="I173" s="114"/>
      <c r="J173" s="114"/>
      <c r="K173" s="114"/>
      <c r="L173" s="114"/>
      <c r="M173" s="92"/>
      <c r="N173" s="92"/>
      <c r="O173" s="92"/>
      <c r="P173" s="92"/>
      <c r="Q173" s="92"/>
      <c r="R173" s="92"/>
      <c r="S173" s="121"/>
      <c r="T173" s="121"/>
      <c r="U173" s="121"/>
      <c r="V173" s="121"/>
      <c r="W173" s="121"/>
      <c r="X173" s="114"/>
      <c r="Y173" s="114"/>
      <c r="Z173" s="114"/>
      <c r="AA173" s="122"/>
      <c r="AB173" s="122"/>
      <c r="AC173" s="118"/>
      <c r="AD173" s="89"/>
    </row>
    <row r="174" spans="1:30" ht="12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3"/>
      <c r="K174" s="93"/>
      <c r="L174" s="93"/>
      <c r="M174" s="92"/>
      <c r="N174" s="92"/>
      <c r="O174" s="92"/>
      <c r="P174" s="92"/>
      <c r="Q174" s="92"/>
      <c r="R174" s="92"/>
      <c r="S174" s="92"/>
      <c r="T174" s="114"/>
      <c r="U174" s="114"/>
      <c r="V174" s="114"/>
      <c r="W174" s="114"/>
      <c r="X174" s="114"/>
      <c r="Y174" s="114"/>
      <c r="Z174" s="114"/>
      <c r="AA174" s="122"/>
      <c r="AB174" s="122"/>
      <c r="AC174" s="118"/>
      <c r="AD174" s="89"/>
    </row>
    <row r="175" spans="1:30" ht="12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3"/>
      <c r="K175" s="93"/>
      <c r="L175" s="93"/>
      <c r="M175" s="92"/>
      <c r="N175" s="92"/>
      <c r="O175" s="92"/>
      <c r="P175" s="92"/>
      <c r="Q175" s="92"/>
      <c r="R175" s="92"/>
      <c r="S175" s="92"/>
      <c r="T175" s="114"/>
      <c r="U175" s="114"/>
      <c r="V175" s="114"/>
      <c r="W175" s="114"/>
      <c r="X175" s="118"/>
      <c r="Y175" s="114"/>
      <c r="Z175" s="114"/>
      <c r="AA175" s="122"/>
      <c r="AB175" s="122"/>
      <c r="AC175" s="118"/>
      <c r="AD175" s="89"/>
    </row>
    <row r="176" spans="1:30" ht="12" customHeight="1">
      <c r="A176" s="93"/>
      <c r="B176" s="93"/>
      <c r="C176" s="93"/>
      <c r="D176" s="93"/>
      <c r="E176" s="93"/>
      <c r="F176" s="93"/>
      <c r="G176" s="93"/>
      <c r="H176" s="114"/>
      <c r="I176" s="114"/>
      <c r="J176" s="114"/>
      <c r="K176" s="114"/>
      <c r="L176" s="114"/>
      <c r="M176" s="92"/>
      <c r="N176" s="92"/>
      <c r="O176" s="92"/>
      <c r="P176" s="92"/>
      <c r="Q176" s="92"/>
      <c r="R176" s="92"/>
      <c r="S176" s="92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8"/>
      <c r="AD176" s="89"/>
    </row>
    <row r="177" spans="1:30" ht="12" customHeight="1">
      <c r="A177" s="93"/>
      <c r="B177" s="93"/>
      <c r="C177" s="93"/>
      <c r="D177" s="93"/>
      <c r="E177" s="93"/>
      <c r="F177" s="93"/>
      <c r="G177" s="93"/>
      <c r="H177" s="114"/>
      <c r="I177" s="114"/>
      <c r="J177" s="114"/>
      <c r="K177" s="114"/>
      <c r="L177" s="114"/>
      <c r="M177" s="93"/>
      <c r="N177" s="93"/>
      <c r="O177" s="92"/>
      <c r="P177" s="92"/>
      <c r="Q177" s="92"/>
      <c r="R177" s="92"/>
      <c r="S177" s="92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8"/>
      <c r="AD177" s="89"/>
    </row>
    <row r="178" spans="1:29" ht="12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114"/>
      <c r="K178" s="114"/>
      <c r="L178" s="114"/>
      <c r="M178" s="92"/>
      <c r="N178" s="92"/>
      <c r="O178" s="92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8"/>
    </row>
    <row r="179" spans="1:29" ht="12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114"/>
      <c r="K179" s="114"/>
      <c r="L179" s="114"/>
      <c r="M179" s="97"/>
      <c r="N179" s="97"/>
      <c r="O179" s="97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8"/>
    </row>
    <row r="180" spans="1:29" ht="12" customHeight="1">
      <c r="A180" s="114"/>
      <c r="B180" s="92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92"/>
      <c r="N180" s="97"/>
      <c r="O180" s="103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8"/>
    </row>
    <row r="181" spans="1:29" ht="12" customHeight="1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97"/>
      <c r="N181" s="97"/>
      <c r="O181" s="97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8"/>
    </row>
    <row r="182" spans="1:29" ht="12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114"/>
      <c r="K182" s="114"/>
      <c r="L182" s="114"/>
      <c r="M182" s="92"/>
      <c r="N182" s="97"/>
      <c r="O182" s="92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8"/>
    </row>
    <row r="183" spans="1:29" ht="12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121"/>
      <c r="K183" s="114"/>
      <c r="L183" s="114"/>
      <c r="M183" s="92"/>
      <c r="N183" s="92"/>
      <c r="O183" s="92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8"/>
    </row>
    <row r="184" spans="1:29" ht="12" customHeight="1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92"/>
      <c r="N184" s="92"/>
      <c r="O184" s="92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8"/>
    </row>
    <row r="185" spans="1:29" ht="12" customHeight="1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92"/>
      <c r="N185" s="92"/>
      <c r="O185" s="92"/>
      <c r="P185" s="92"/>
      <c r="Q185" s="92"/>
      <c r="R185" s="92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8"/>
    </row>
    <row r="186" spans="1:29" ht="12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121"/>
      <c r="K186" s="114"/>
      <c r="L186" s="114"/>
      <c r="M186" s="92"/>
      <c r="N186" s="92"/>
      <c r="O186" s="92"/>
      <c r="P186" s="92"/>
      <c r="Q186" s="92"/>
      <c r="R186" s="92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8"/>
    </row>
    <row r="187" spans="1:29" ht="12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114"/>
      <c r="K187" s="114"/>
      <c r="L187" s="114"/>
      <c r="M187" s="92"/>
      <c r="N187" s="92"/>
      <c r="O187" s="92"/>
      <c r="P187" s="92"/>
      <c r="Q187" s="114"/>
      <c r="R187" s="92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8"/>
    </row>
    <row r="188" spans="1:29" ht="12" customHeight="1">
      <c r="A188" s="114"/>
      <c r="B188" s="92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92"/>
      <c r="N188" s="92"/>
      <c r="O188" s="92"/>
      <c r="P188" s="92"/>
      <c r="Q188" s="114"/>
      <c r="R188" s="97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8"/>
    </row>
    <row r="189" spans="1:29" ht="12" customHeight="1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92"/>
      <c r="Q189" s="114"/>
      <c r="R189" s="97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8"/>
    </row>
    <row r="190" spans="1:29" ht="12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114"/>
      <c r="K190" s="114"/>
      <c r="L190" s="114"/>
      <c r="M190" s="114"/>
      <c r="N190" s="114"/>
      <c r="O190" s="114"/>
      <c r="P190" s="92"/>
      <c r="Q190" s="92"/>
      <c r="R190" s="92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8"/>
    </row>
    <row r="191" spans="1:29" ht="12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114"/>
      <c r="K191" s="114"/>
      <c r="L191" s="114"/>
      <c r="M191" s="114"/>
      <c r="N191" s="114"/>
      <c r="O191" s="114"/>
      <c r="P191" s="92"/>
      <c r="Q191" s="92"/>
      <c r="R191" s="92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8"/>
    </row>
    <row r="192" spans="1:29" ht="15">
      <c r="A192" s="125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8"/>
    </row>
    <row r="193" spans="1:29" ht="15">
      <c r="A193" s="125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8"/>
    </row>
    <row r="194" spans="1:29" ht="15">
      <c r="A194" s="125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8"/>
    </row>
    <row r="195" spans="1:29" ht="12" customHeight="1">
      <c r="A195" s="118"/>
      <c r="B195" s="116"/>
      <c r="C195" s="118"/>
      <c r="D195" s="118"/>
      <c r="E195" s="118"/>
      <c r="F195" s="118"/>
      <c r="G195" s="118"/>
      <c r="H195" s="118"/>
      <c r="I195" s="118"/>
      <c r="J195" s="93"/>
      <c r="K195" s="93"/>
      <c r="L195" s="93"/>
      <c r="M195" s="92"/>
      <c r="N195" s="92"/>
      <c r="O195" s="92"/>
      <c r="P195" s="92"/>
      <c r="Q195" s="92"/>
      <c r="R195" s="92"/>
      <c r="S195" s="92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8"/>
    </row>
    <row r="196" spans="1:29" ht="12" customHeight="1">
      <c r="A196" s="118"/>
      <c r="B196" s="118"/>
      <c r="C196" s="118"/>
      <c r="D196" s="118"/>
      <c r="E196" s="118"/>
      <c r="F196" s="118"/>
      <c r="G196" s="118"/>
      <c r="H196" s="118"/>
      <c r="I196" s="118"/>
      <c r="J196" s="93"/>
      <c r="K196" s="93"/>
      <c r="L196" s="93"/>
      <c r="M196" s="97"/>
      <c r="N196" s="97"/>
      <c r="O196" s="97"/>
      <c r="P196" s="100"/>
      <c r="Q196" s="100"/>
      <c r="R196" s="100"/>
      <c r="S196" s="114"/>
      <c r="T196" s="114"/>
      <c r="U196" s="114"/>
      <c r="V196" s="114"/>
      <c r="W196" s="114"/>
      <c r="X196" s="114"/>
      <c r="Y196" s="114"/>
      <c r="Z196" s="121"/>
      <c r="AA196" s="114"/>
      <c r="AB196" s="114"/>
      <c r="AC196" s="118"/>
    </row>
    <row r="197" spans="1:30" ht="12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114"/>
      <c r="K197" s="114"/>
      <c r="L197" s="114"/>
      <c r="M197" s="92"/>
      <c r="N197" s="97"/>
      <c r="O197" s="103"/>
      <c r="P197" s="100"/>
      <c r="Q197" s="100"/>
      <c r="R197" s="93"/>
      <c r="S197" s="93"/>
      <c r="T197" s="114"/>
      <c r="U197" s="114"/>
      <c r="V197" s="93"/>
      <c r="W197" s="93"/>
      <c r="X197" s="114"/>
      <c r="Y197" s="121"/>
      <c r="Z197" s="121"/>
      <c r="AA197" s="122"/>
      <c r="AB197" s="122"/>
      <c r="AC197" s="123"/>
      <c r="AD197" s="89"/>
    </row>
    <row r="198" spans="1:30" ht="12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114"/>
      <c r="K198" s="114"/>
      <c r="L198" s="114"/>
      <c r="M198" s="97"/>
      <c r="N198" s="97"/>
      <c r="O198" s="97"/>
      <c r="P198" s="100"/>
      <c r="Q198" s="100"/>
      <c r="R198" s="93"/>
      <c r="S198" s="93"/>
      <c r="T198" s="114"/>
      <c r="U198" s="114"/>
      <c r="V198" s="93"/>
      <c r="W198" s="93"/>
      <c r="X198" s="114"/>
      <c r="Y198" s="121"/>
      <c r="Z198" s="121"/>
      <c r="AA198" s="122"/>
      <c r="AB198" s="122"/>
      <c r="AC198" s="123"/>
      <c r="AD198" s="89"/>
    </row>
    <row r="199" spans="1:30" ht="12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3"/>
      <c r="K199" s="93"/>
      <c r="L199" s="93"/>
      <c r="M199" s="92"/>
      <c r="N199" s="97"/>
      <c r="O199" s="92"/>
      <c r="P199" s="92"/>
      <c r="Q199" s="92"/>
      <c r="R199" s="92"/>
      <c r="S199" s="114"/>
      <c r="T199" s="114"/>
      <c r="U199" s="114"/>
      <c r="V199" s="93"/>
      <c r="W199" s="93"/>
      <c r="X199" s="124"/>
      <c r="Y199" s="114"/>
      <c r="Z199" s="114"/>
      <c r="AA199" s="122"/>
      <c r="AB199" s="122"/>
      <c r="AC199" s="118"/>
      <c r="AD199" s="89"/>
    </row>
    <row r="200" spans="1:30" ht="12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3"/>
      <c r="L200" s="93"/>
      <c r="M200" s="92"/>
      <c r="N200" s="92"/>
      <c r="O200" s="92"/>
      <c r="P200" s="109"/>
      <c r="Q200" s="109"/>
      <c r="R200" s="109"/>
      <c r="S200" s="105"/>
      <c r="T200" s="114"/>
      <c r="U200" s="114"/>
      <c r="V200" s="93"/>
      <c r="W200" s="93"/>
      <c r="X200" s="124"/>
      <c r="Y200" s="114"/>
      <c r="Z200" s="114"/>
      <c r="AA200" s="122"/>
      <c r="AB200" s="122"/>
      <c r="AC200" s="118"/>
      <c r="AD200" s="89"/>
    </row>
    <row r="201" spans="1:30" ht="12" customHeight="1">
      <c r="A201" s="93"/>
      <c r="B201" s="92"/>
      <c r="C201" s="93"/>
      <c r="D201" s="93"/>
      <c r="E201" s="93"/>
      <c r="F201" s="93"/>
      <c r="G201" s="100"/>
      <c r="H201" s="114"/>
      <c r="I201" s="114"/>
      <c r="J201" s="114"/>
      <c r="K201" s="114"/>
      <c r="L201" s="114"/>
      <c r="M201" s="92"/>
      <c r="N201" s="92"/>
      <c r="O201" s="92"/>
      <c r="P201" s="97"/>
      <c r="Q201" s="97"/>
      <c r="R201" s="97"/>
      <c r="S201" s="97"/>
      <c r="T201" s="114"/>
      <c r="U201" s="114"/>
      <c r="V201" s="93"/>
      <c r="W201" s="93"/>
      <c r="X201" s="124"/>
      <c r="Y201" s="114"/>
      <c r="Z201" s="114"/>
      <c r="AA201" s="122"/>
      <c r="AB201" s="122"/>
      <c r="AC201" s="118"/>
      <c r="AD201" s="89"/>
    </row>
    <row r="202" spans="1:30" ht="12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7"/>
      <c r="Q202" s="97"/>
      <c r="R202" s="97"/>
      <c r="S202" s="97"/>
      <c r="T202" s="114"/>
      <c r="U202" s="114"/>
      <c r="V202" s="116"/>
      <c r="W202" s="116"/>
      <c r="X202" s="124"/>
      <c r="Y202" s="114"/>
      <c r="Z202" s="114"/>
      <c r="AA202" s="122"/>
      <c r="AB202" s="122"/>
      <c r="AC202" s="118"/>
      <c r="AD202" s="89"/>
    </row>
    <row r="203" spans="1:30" ht="12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2"/>
      <c r="K203" s="92"/>
      <c r="L203" s="92"/>
      <c r="M203" s="92"/>
      <c r="N203" s="92"/>
      <c r="O203" s="92"/>
      <c r="P203" s="92"/>
      <c r="Q203" s="92"/>
      <c r="R203" s="121"/>
      <c r="S203" s="105"/>
      <c r="T203" s="114"/>
      <c r="U203" s="114"/>
      <c r="V203" s="100"/>
      <c r="W203" s="100"/>
      <c r="X203" s="124"/>
      <c r="Y203" s="114"/>
      <c r="Z203" s="114"/>
      <c r="AA203" s="122"/>
      <c r="AB203" s="122"/>
      <c r="AC203" s="118"/>
      <c r="AD203" s="89"/>
    </row>
    <row r="204" spans="1:30" ht="12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2"/>
      <c r="K204" s="92"/>
      <c r="L204" s="92"/>
      <c r="M204" s="92"/>
      <c r="N204" s="92"/>
      <c r="O204" s="92"/>
      <c r="P204" s="92"/>
      <c r="Q204" s="92"/>
      <c r="R204" s="114"/>
      <c r="S204" s="105"/>
      <c r="T204" s="105"/>
      <c r="U204" s="114"/>
      <c r="V204" s="114"/>
      <c r="W204" s="114"/>
      <c r="X204" s="124"/>
      <c r="Y204" s="114"/>
      <c r="Z204" s="114"/>
      <c r="AA204" s="122"/>
      <c r="AB204" s="122"/>
      <c r="AC204" s="118"/>
      <c r="AD204" s="89"/>
    </row>
    <row r="205" spans="1:30" ht="12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7"/>
      <c r="Q205" s="92"/>
      <c r="R205" s="114"/>
      <c r="S205" s="116"/>
      <c r="T205" s="121"/>
      <c r="U205" s="121"/>
      <c r="V205" s="121"/>
      <c r="W205" s="121"/>
      <c r="X205" s="114"/>
      <c r="Y205" s="114"/>
      <c r="Z205" s="114"/>
      <c r="AA205" s="122"/>
      <c r="AB205" s="122"/>
      <c r="AC205" s="118"/>
      <c r="AD205" s="89"/>
    </row>
    <row r="206" spans="1:30" ht="12" customHeight="1">
      <c r="A206" s="93"/>
      <c r="B206" s="93"/>
      <c r="C206" s="93"/>
      <c r="D206" s="93"/>
      <c r="E206" s="93"/>
      <c r="F206" s="93"/>
      <c r="G206" s="93"/>
      <c r="H206" s="114"/>
      <c r="I206" s="114"/>
      <c r="J206" s="114"/>
      <c r="K206" s="114"/>
      <c r="L206" s="114"/>
      <c r="M206" s="92"/>
      <c r="N206" s="92"/>
      <c r="O206" s="92"/>
      <c r="P206" s="92"/>
      <c r="Q206" s="92"/>
      <c r="R206" s="92"/>
      <c r="S206" s="121"/>
      <c r="T206" s="121"/>
      <c r="U206" s="121"/>
      <c r="V206" s="121"/>
      <c r="W206" s="121"/>
      <c r="X206" s="114"/>
      <c r="Y206" s="114"/>
      <c r="Z206" s="114"/>
      <c r="AA206" s="122"/>
      <c r="AB206" s="122"/>
      <c r="AC206" s="118"/>
      <c r="AD206" s="89"/>
    </row>
    <row r="207" spans="1:30" ht="12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3"/>
      <c r="K207" s="93"/>
      <c r="L207" s="93"/>
      <c r="M207" s="92"/>
      <c r="N207" s="92"/>
      <c r="O207" s="92"/>
      <c r="P207" s="92"/>
      <c r="Q207" s="92"/>
      <c r="R207" s="92"/>
      <c r="S207" s="92"/>
      <c r="T207" s="114"/>
      <c r="U207" s="114"/>
      <c r="V207" s="114"/>
      <c r="W207" s="114"/>
      <c r="X207" s="114"/>
      <c r="Y207" s="114"/>
      <c r="Z207" s="114"/>
      <c r="AA207" s="122"/>
      <c r="AB207" s="122"/>
      <c r="AC207" s="118"/>
      <c r="AD207" s="89"/>
    </row>
    <row r="208" spans="1:30" ht="12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3"/>
      <c r="K208" s="93"/>
      <c r="L208" s="93"/>
      <c r="M208" s="92"/>
      <c r="N208" s="92"/>
      <c r="O208" s="92"/>
      <c r="P208" s="92"/>
      <c r="Q208" s="92"/>
      <c r="R208" s="92"/>
      <c r="S208" s="92"/>
      <c r="T208" s="114"/>
      <c r="U208" s="114"/>
      <c r="V208" s="114"/>
      <c r="W208" s="114"/>
      <c r="X208" s="118"/>
      <c r="Y208" s="114"/>
      <c r="Z208" s="114"/>
      <c r="AA208" s="122"/>
      <c r="AB208" s="122"/>
      <c r="AC208" s="118"/>
      <c r="AD208" s="89"/>
    </row>
    <row r="209" spans="1:30" ht="12" customHeight="1">
      <c r="A209" s="93"/>
      <c r="B209" s="93"/>
      <c r="C209" s="93"/>
      <c r="D209" s="93"/>
      <c r="E209" s="93"/>
      <c r="F209" s="93"/>
      <c r="G209" s="93"/>
      <c r="H209" s="114"/>
      <c r="I209" s="114"/>
      <c r="J209" s="114"/>
      <c r="K209" s="114"/>
      <c r="L209" s="114"/>
      <c r="M209" s="92"/>
      <c r="N209" s="92"/>
      <c r="O209" s="92"/>
      <c r="P209" s="92"/>
      <c r="Q209" s="92"/>
      <c r="R209" s="92"/>
      <c r="S209" s="92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8"/>
      <c r="AD209" s="89"/>
    </row>
    <row r="210" spans="1:30" ht="12" customHeight="1">
      <c r="A210" s="93"/>
      <c r="B210" s="93"/>
      <c r="C210" s="93"/>
      <c r="D210" s="93"/>
      <c r="E210" s="93"/>
      <c r="F210" s="93"/>
      <c r="G210" s="93"/>
      <c r="H210" s="114"/>
      <c r="I210" s="114"/>
      <c r="J210" s="114"/>
      <c r="K210" s="114"/>
      <c r="L210" s="114"/>
      <c r="M210" s="93"/>
      <c r="N210" s="93"/>
      <c r="O210" s="92"/>
      <c r="P210" s="92"/>
      <c r="Q210" s="92"/>
      <c r="R210" s="92"/>
      <c r="S210" s="92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8"/>
      <c r="AD210" s="89"/>
    </row>
    <row r="211" spans="1:29" ht="12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114"/>
      <c r="K211" s="114"/>
      <c r="L211" s="114"/>
      <c r="M211" s="92"/>
      <c r="N211" s="92"/>
      <c r="O211" s="92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8"/>
    </row>
    <row r="212" spans="1:29" ht="12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114"/>
      <c r="K212" s="114"/>
      <c r="L212" s="114"/>
      <c r="M212" s="97"/>
      <c r="N212" s="97"/>
      <c r="O212" s="97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8"/>
    </row>
    <row r="213" spans="1:29" ht="12" customHeight="1">
      <c r="A213" s="114"/>
      <c r="B213" s="92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92"/>
      <c r="N213" s="97"/>
      <c r="O213" s="103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8"/>
    </row>
    <row r="214" spans="1:29" ht="12" customHeight="1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97"/>
      <c r="N214" s="97"/>
      <c r="O214" s="97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8"/>
    </row>
    <row r="215" spans="1:29" ht="12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114"/>
      <c r="K215" s="114"/>
      <c r="L215" s="114"/>
      <c r="M215" s="92"/>
      <c r="N215" s="97"/>
      <c r="O215" s="92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8"/>
    </row>
    <row r="216" spans="1:29" ht="12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121"/>
      <c r="K216" s="114"/>
      <c r="L216" s="114"/>
      <c r="M216" s="92"/>
      <c r="N216" s="92"/>
      <c r="O216" s="92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8"/>
    </row>
    <row r="217" spans="1:29" ht="12" customHeight="1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92"/>
      <c r="N217" s="92"/>
      <c r="O217" s="92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8"/>
    </row>
    <row r="218" spans="1:29" ht="12" customHeight="1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92"/>
      <c r="N218" s="92"/>
      <c r="O218" s="92"/>
      <c r="P218" s="92"/>
      <c r="Q218" s="92"/>
      <c r="R218" s="92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8"/>
    </row>
    <row r="219" spans="1:29" ht="12" customHeight="1">
      <c r="A219" s="118"/>
      <c r="B219" s="118"/>
      <c r="C219" s="118"/>
      <c r="D219" s="118"/>
      <c r="E219" s="118"/>
      <c r="F219" s="118"/>
      <c r="G219" s="118"/>
      <c r="H219" s="118"/>
      <c r="I219" s="118"/>
      <c r="J219" s="121"/>
      <c r="K219" s="114"/>
      <c r="L219" s="114"/>
      <c r="M219" s="92"/>
      <c r="N219" s="92"/>
      <c r="O219" s="92"/>
      <c r="P219" s="92"/>
      <c r="Q219" s="92"/>
      <c r="R219" s="92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8"/>
    </row>
    <row r="220" spans="1:29" ht="12" customHeight="1">
      <c r="A220" s="118"/>
      <c r="B220" s="118"/>
      <c r="C220" s="118"/>
      <c r="D220" s="118"/>
      <c r="E220" s="118"/>
      <c r="F220" s="118"/>
      <c r="G220" s="118"/>
      <c r="H220" s="118"/>
      <c r="I220" s="118"/>
      <c r="J220" s="114"/>
      <c r="K220" s="114"/>
      <c r="L220" s="114"/>
      <c r="M220" s="92"/>
      <c r="N220" s="92"/>
      <c r="O220" s="92"/>
      <c r="P220" s="92"/>
      <c r="Q220" s="114"/>
      <c r="R220" s="92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8"/>
    </row>
    <row r="221" spans="1:29" ht="12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114"/>
      <c r="K221" s="114"/>
      <c r="L221" s="114"/>
      <c r="M221" s="92"/>
      <c r="N221" s="92"/>
      <c r="O221" s="92"/>
      <c r="P221" s="92"/>
      <c r="Q221" s="114"/>
      <c r="R221" s="97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8"/>
    </row>
    <row r="222" spans="1:29" ht="12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114"/>
      <c r="K222" s="114"/>
      <c r="L222" s="114"/>
      <c r="M222" s="114"/>
      <c r="N222" s="114"/>
      <c r="O222" s="114"/>
      <c r="P222" s="92"/>
      <c r="Q222" s="114"/>
      <c r="R222" s="97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8"/>
    </row>
    <row r="223" spans="1:29" ht="12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114"/>
      <c r="K223" s="114"/>
      <c r="L223" s="114"/>
      <c r="M223" s="114"/>
      <c r="N223" s="114"/>
      <c r="O223" s="114"/>
      <c r="P223" s="92"/>
      <c r="Q223" s="92"/>
      <c r="R223" s="92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8"/>
    </row>
    <row r="224" spans="1:29" ht="12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114"/>
      <c r="K224" s="114"/>
      <c r="L224" s="114"/>
      <c r="M224" s="114"/>
      <c r="N224" s="114"/>
      <c r="O224" s="114"/>
      <c r="P224" s="92"/>
      <c r="Q224" s="92"/>
      <c r="R224" s="92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8"/>
    </row>
    <row r="225" spans="1:29" ht="15">
      <c r="A225" s="125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8"/>
    </row>
    <row r="226" spans="1:29" ht="15">
      <c r="A226" s="125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8"/>
    </row>
    <row r="227" spans="1:29" ht="15">
      <c r="A227" s="125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8"/>
    </row>
    <row r="228" spans="1:29" ht="15">
      <c r="A228" s="125"/>
      <c r="B228" s="116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8"/>
    </row>
    <row r="229" spans="1:29" ht="15">
      <c r="A229" s="125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8"/>
    </row>
    <row r="230" spans="1:30" ht="12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2"/>
      <c r="K230" s="92"/>
      <c r="L230" s="92"/>
      <c r="M230" s="92"/>
      <c r="N230" s="92"/>
      <c r="O230" s="92"/>
      <c r="P230" s="92"/>
      <c r="Q230" s="92"/>
      <c r="R230" s="121"/>
      <c r="S230" s="105"/>
      <c r="T230" s="114"/>
      <c r="U230" s="114"/>
      <c r="V230" s="100"/>
      <c r="W230" s="100"/>
      <c r="X230" s="124"/>
      <c r="Y230" s="114"/>
      <c r="Z230" s="114"/>
      <c r="AA230" s="122"/>
      <c r="AB230" s="122"/>
      <c r="AC230" s="118"/>
      <c r="AD230" s="89"/>
    </row>
    <row r="231" spans="1:30" ht="12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2"/>
      <c r="K231" s="92"/>
      <c r="L231" s="92"/>
      <c r="M231" s="92"/>
      <c r="N231" s="92"/>
      <c r="O231" s="92"/>
      <c r="P231" s="92"/>
      <c r="Q231" s="92"/>
      <c r="R231" s="114"/>
      <c r="S231" s="105"/>
      <c r="T231" s="105"/>
      <c r="U231" s="114"/>
      <c r="V231" s="114"/>
      <c r="W231" s="114"/>
      <c r="X231" s="124"/>
      <c r="Y231" s="114"/>
      <c r="Z231" s="114"/>
      <c r="AA231" s="122"/>
      <c r="AB231" s="122"/>
      <c r="AC231" s="118"/>
      <c r="AD231" s="89"/>
    </row>
    <row r="232" spans="1:30" ht="12" customHeight="1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7"/>
      <c r="Q232" s="92"/>
      <c r="R232" s="114"/>
      <c r="S232" s="116"/>
      <c r="T232" s="121"/>
      <c r="U232" s="121"/>
      <c r="V232" s="121"/>
      <c r="W232" s="121"/>
      <c r="X232" s="114"/>
      <c r="Y232" s="114"/>
      <c r="Z232" s="114"/>
      <c r="AA232" s="122"/>
      <c r="AB232" s="122"/>
      <c r="AC232" s="118"/>
      <c r="AD232" s="89"/>
    </row>
    <row r="233" spans="1:30" ht="12" customHeight="1">
      <c r="A233" s="93"/>
      <c r="B233" s="93"/>
      <c r="C233" s="93"/>
      <c r="D233" s="93"/>
      <c r="E233" s="93"/>
      <c r="F233" s="93"/>
      <c r="G233" s="93"/>
      <c r="H233" s="114"/>
      <c r="I233" s="114"/>
      <c r="J233" s="114"/>
      <c r="K233" s="114"/>
      <c r="L233" s="114"/>
      <c r="M233" s="92"/>
      <c r="N233" s="92"/>
      <c r="O233" s="92"/>
      <c r="P233" s="92"/>
      <c r="Q233" s="92"/>
      <c r="R233" s="92"/>
      <c r="S233" s="121"/>
      <c r="T233" s="121"/>
      <c r="U233" s="121"/>
      <c r="V233" s="121"/>
      <c r="W233" s="121"/>
      <c r="X233" s="114"/>
      <c r="Y233" s="114"/>
      <c r="Z233" s="114"/>
      <c r="AA233" s="122"/>
      <c r="AB233" s="122"/>
      <c r="AC233" s="118"/>
      <c r="AD233" s="89"/>
    </row>
    <row r="234" spans="1:30" ht="12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3"/>
      <c r="K234" s="93"/>
      <c r="L234" s="93"/>
      <c r="M234" s="92"/>
      <c r="N234" s="92"/>
      <c r="O234" s="92"/>
      <c r="P234" s="92"/>
      <c r="Q234" s="92"/>
      <c r="R234" s="114"/>
      <c r="S234" s="92"/>
      <c r="T234" s="114"/>
      <c r="U234" s="118"/>
      <c r="V234" s="114"/>
      <c r="W234" s="114"/>
      <c r="X234" s="114"/>
      <c r="Y234" s="114"/>
      <c r="Z234" s="114"/>
      <c r="AA234" s="122"/>
      <c r="AB234" s="122"/>
      <c r="AC234" s="118"/>
      <c r="AD234" s="89"/>
    </row>
    <row r="235" spans="1:30" ht="12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3"/>
      <c r="K235" s="93"/>
      <c r="L235" s="93"/>
      <c r="M235" s="92"/>
      <c r="N235" s="92"/>
      <c r="O235" s="92"/>
      <c r="P235" s="92"/>
      <c r="Q235" s="92"/>
      <c r="R235" s="92"/>
      <c r="S235" s="92"/>
      <c r="T235" s="114"/>
      <c r="U235" s="114"/>
      <c r="V235" s="114"/>
      <c r="W235" s="114"/>
      <c r="X235" s="118"/>
      <c r="Y235" s="114"/>
      <c r="Z235" s="114"/>
      <c r="AA235" s="122"/>
      <c r="AB235" s="122"/>
      <c r="AC235" s="118"/>
      <c r="AD235" s="89"/>
    </row>
    <row r="236" spans="1:30" ht="12" customHeight="1">
      <c r="A236" s="93"/>
      <c r="B236" s="93"/>
      <c r="C236" s="93"/>
      <c r="D236" s="93"/>
      <c r="E236" s="93"/>
      <c r="F236" s="93"/>
      <c r="G236" s="93"/>
      <c r="H236" s="114"/>
      <c r="I236" s="114"/>
      <c r="J236" s="114"/>
      <c r="K236" s="114"/>
      <c r="L236" s="114"/>
      <c r="M236" s="92"/>
      <c r="N236" s="92"/>
      <c r="O236" s="92"/>
      <c r="P236" s="92"/>
      <c r="Q236" s="92"/>
      <c r="R236" s="92"/>
      <c r="S236" s="92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8"/>
      <c r="AD236" s="89"/>
    </row>
    <row r="237" spans="1:30" ht="12" customHeight="1">
      <c r="A237" s="93"/>
      <c r="B237" s="93"/>
      <c r="C237" s="93"/>
      <c r="D237" s="93"/>
      <c r="E237" s="93"/>
      <c r="F237" s="93"/>
      <c r="G237" s="93"/>
      <c r="H237" s="114"/>
      <c r="I237" s="114"/>
      <c r="J237" s="114"/>
      <c r="K237" s="114"/>
      <c r="L237" s="114"/>
      <c r="M237" s="93"/>
      <c r="N237" s="93"/>
      <c r="O237" s="92"/>
      <c r="P237" s="92"/>
      <c r="Q237" s="92"/>
      <c r="R237" s="92"/>
      <c r="S237" s="92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8"/>
      <c r="AD237" s="89"/>
    </row>
    <row r="238" spans="1:29" ht="12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114"/>
      <c r="K238" s="114"/>
      <c r="L238" s="114"/>
      <c r="M238" s="92"/>
      <c r="N238" s="92"/>
      <c r="O238" s="92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8"/>
    </row>
    <row r="239" spans="1:29" ht="12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114"/>
      <c r="K239" s="114"/>
      <c r="L239" s="114"/>
      <c r="M239" s="97"/>
      <c r="N239" s="97"/>
      <c r="O239" s="97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8"/>
    </row>
    <row r="240" spans="1:29" ht="12" customHeight="1">
      <c r="A240" s="114"/>
      <c r="B240" s="92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92"/>
      <c r="N240" s="97"/>
      <c r="O240" s="103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8"/>
    </row>
    <row r="241" spans="1:29" ht="12" customHeight="1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97"/>
      <c r="N241" s="97"/>
      <c r="O241" s="97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8"/>
    </row>
    <row r="242" spans="1:29" ht="12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114"/>
      <c r="K242" s="114"/>
      <c r="L242" s="114"/>
      <c r="M242" s="92"/>
      <c r="N242" s="97"/>
      <c r="O242" s="92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8"/>
    </row>
    <row r="243" spans="1:29" ht="12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121"/>
      <c r="K243" s="114"/>
      <c r="L243" s="114"/>
      <c r="M243" s="92"/>
      <c r="N243" s="92"/>
      <c r="O243" s="92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8"/>
    </row>
    <row r="244" spans="1:29" ht="15">
      <c r="A244" s="125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8"/>
    </row>
    <row r="245" spans="1:29" ht="15">
      <c r="A245" s="125"/>
      <c r="B245" s="116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8"/>
    </row>
    <row r="246" spans="1:29" ht="15">
      <c r="A246" s="125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8"/>
    </row>
    <row r="247" spans="1:30" ht="12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2"/>
      <c r="K247" s="92"/>
      <c r="L247" s="92"/>
      <c r="M247" s="92"/>
      <c r="N247" s="92"/>
      <c r="O247" s="92"/>
      <c r="P247" s="92"/>
      <c r="Q247" s="92"/>
      <c r="R247" s="121"/>
      <c r="S247" s="105"/>
      <c r="T247" s="114"/>
      <c r="U247" s="114"/>
      <c r="V247" s="100"/>
      <c r="W247" s="100"/>
      <c r="X247" s="124"/>
      <c r="Y247" s="114"/>
      <c r="Z247" s="114"/>
      <c r="AA247" s="122"/>
      <c r="AB247" s="122"/>
      <c r="AC247" s="118"/>
      <c r="AD247" s="89"/>
    </row>
    <row r="248" spans="1:30" ht="12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2"/>
      <c r="K248" s="92"/>
      <c r="L248" s="92"/>
      <c r="M248" s="92"/>
      <c r="N248" s="92"/>
      <c r="O248" s="92"/>
      <c r="P248" s="114"/>
      <c r="Q248" s="92"/>
      <c r="R248" s="114"/>
      <c r="S248" s="105"/>
      <c r="T248" s="105"/>
      <c r="U248" s="114"/>
      <c r="V248" s="114"/>
      <c r="W248" s="114"/>
      <c r="X248" s="124"/>
      <c r="Y248" s="114"/>
      <c r="Z248" s="114"/>
      <c r="AA248" s="122"/>
      <c r="AB248" s="122"/>
      <c r="AC248" s="118"/>
      <c r="AD248" s="89"/>
    </row>
    <row r="249" spans="1:30" ht="12" customHeight="1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7"/>
      <c r="Q249" s="92"/>
      <c r="R249" s="114"/>
      <c r="S249" s="116"/>
      <c r="T249" s="121"/>
      <c r="U249" s="121"/>
      <c r="V249" s="121"/>
      <c r="W249" s="121"/>
      <c r="X249" s="114"/>
      <c r="Y249" s="114"/>
      <c r="Z249" s="114"/>
      <c r="AA249" s="122"/>
      <c r="AB249" s="122"/>
      <c r="AC249" s="118"/>
      <c r="AD249" s="89"/>
    </row>
    <row r="250" spans="1:30" ht="12" customHeight="1">
      <c r="A250" s="93"/>
      <c r="B250" s="93"/>
      <c r="C250" s="93"/>
      <c r="D250" s="93"/>
      <c r="E250" s="93"/>
      <c r="F250" s="93"/>
      <c r="G250" s="93"/>
      <c r="H250" s="114"/>
      <c r="I250" s="114"/>
      <c r="J250" s="114"/>
      <c r="K250" s="114"/>
      <c r="L250" s="114"/>
      <c r="M250" s="92"/>
      <c r="N250" s="92"/>
      <c r="O250" s="92"/>
      <c r="P250" s="92"/>
      <c r="Q250" s="92"/>
      <c r="R250" s="92"/>
      <c r="S250" s="121"/>
      <c r="T250" s="121"/>
      <c r="U250" s="121"/>
      <c r="V250" s="121"/>
      <c r="W250" s="121"/>
      <c r="X250" s="114"/>
      <c r="Y250" s="114"/>
      <c r="Z250" s="114"/>
      <c r="AA250" s="122"/>
      <c r="AB250" s="122"/>
      <c r="AC250" s="118"/>
      <c r="AD250" s="89"/>
    </row>
    <row r="251" spans="1:30" ht="12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3"/>
      <c r="K251" s="93"/>
      <c r="L251" s="93"/>
      <c r="M251" s="92"/>
      <c r="N251" s="92"/>
      <c r="O251" s="92"/>
      <c r="P251" s="92"/>
      <c r="Q251" s="92"/>
      <c r="R251" s="118"/>
      <c r="S251" s="92"/>
      <c r="T251" s="114"/>
      <c r="U251" s="118"/>
      <c r="V251" s="114"/>
      <c r="W251" s="114"/>
      <c r="X251" s="114"/>
      <c r="Y251" s="114"/>
      <c r="Z251" s="114"/>
      <c r="AA251" s="122"/>
      <c r="AB251" s="122"/>
      <c r="AC251" s="118"/>
      <c r="AD251" s="89"/>
    </row>
    <row r="252" spans="1:30" ht="12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3"/>
      <c r="K252" s="93"/>
      <c r="L252" s="93"/>
      <c r="M252" s="92"/>
      <c r="N252" s="92"/>
      <c r="O252" s="92"/>
      <c r="P252" s="92"/>
      <c r="Q252" s="92"/>
      <c r="R252" s="92"/>
      <c r="S252" s="92"/>
      <c r="T252" s="114"/>
      <c r="U252" s="114"/>
      <c r="V252" s="114"/>
      <c r="W252" s="114"/>
      <c r="X252" s="118"/>
      <c r="Y252" s="114"/>
      <c r="Z252" s="114"/>
      <c r="AA252" s="122"/>
      <c r="AB252" s="122"/>
      <c r="AC252" s="118"/>
      <c r="AD252" s="89"/>
    </row>
    <row r="253" spans="1:30" ht="12" customHeight="1">
      <c r="A253" s="93"/>
      <c r="B253" s="93"/>
      <c r="C253" s="93"/>
      <c r="D253" s="93"/>
      <c r="E253" s="93"/>
      <c r="F253" s="93"/>
      <c r="G253" s="93"/>
      <c r="H253" s="114"/>
      <c r="I253" s="114"/>
      <c r="J253" s="114"/>
      <c r="K253" s="114"/>
      <c r="L253" s="114"/>
      <c r="M253" s="92"/>
      <c r="N253" s="92"/>
      <c r="O253" s="92"/>
      <c r="P253" s="92"/>
      <c r="Q253" s="92"/>
      <c r="R253" s="92"/>
      <c r="S253" s="92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8"/>
      <c r="AD253" s="89"/>
    </row>
    <row r="254" spans="1:29" ht="15">
      <c r="A254" s="125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8"/>
    </row>
    <row r="255" spans="1:29" ht="15">
      <c r="A255" s="125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8"/>
    </row>
    <row r="256" spans="1:29" ht="15">
      <c r="A256" s="125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8"/>
    </row>
    <row r="257" spans="1:29" ht="15">
      <c r="A257" s="125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8"/>
    </row>
    <row r="258" spans="1:29" ht="15">
      <c r="A258" s="125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8"/>
    </row>
    <row r="259" spans="1:29" ht="15">
      <c r="A259" s="125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8"/>
    </row>
    <row r="260" spans="1:29" ht="15">
      <c r="A260" s="125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8"/>
    </row>
    <row r="261" spans="1:29" ht="15">
      <c r="A261" s="125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8"/>
    </row>
    <row r="262" spans="1:29" ht="15">
      <c r="A262" s="125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8"/>
    </row>
    <row r="263" spans="1:29" ht="15">
      <c r="A263" s="125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8"/>
    </row>
    <row r="264" spans="1:29" ht="15">
      <c r="A264" s="125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8"/>
    </row>
    <row r="265" spans="1:29" ht="15">
      <c r="A265" s="125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8"/>
    </row>
    <row r="266" spans="1:29" ht="15">
      <c r="A266" s="125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8"/>
    </row>
    <row r="267" spans="1:29" ht="15">
      <c r="A267" s="125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8"/>
    </row>
    <row r="268" spans="1:29" ht="15">
      <c r="A268" s="125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8"/>
    </row>
    <row r="269" spans="1:29" ht="15">
      <c r="A269" s="125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8"/>
    </row>
    <row r="270" spans="1:29" ht="15">
      <c r="A270" s="125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8"/>
    </row>
    <row r="271" spans="1:29" ht="15">
      <c r="A271" s="125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8"/>
    </row>
    <row r="272" spans="1:29" ht="15">
      <c r="A272" s="125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8"/>
    </row>
    <row r="273" spans="1:29" ht="15">
      <c r="A273" s="125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8"/>
    </row>
    <row r="274" spans="1:29" ht="15">
      <c r="A274" s="125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8"/>
    </row>
    <row r="275" spans="1:29" ht="15">
      <c r="A275" s="125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8"/>
    </row>
    <row r="276" spans="1:29" ht="15">
      <c r="A276" s="125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8"/>
    </row>
    <row r="277" spans="1:29" ht="15">
      <c r="A277" s="125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8"/>
    </row>
    <row r="278" spans="1:29" ht="15">
      <c r="A278" s="125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8"/>
    </row>
    <row r="279" spans="1:29" ht="15">
      <c r="A279" s="125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8"/>
    </row>
    <row r="280" spans="1:29" ht="15">
      <c r="A280" s="125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8"/>
    </row>
    <row r="281" spans="1:29" ht="15">
      <c r="A281" s="125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8"/>
    </row>
    <row r="282" spans="1:29" ht="15">
      <c r="A282" s="125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8"/>
    </row>
    <row r="283" spans="1:29" ht="15">
      <c r="A283" s="125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8"/>
    </row>
    <row r="284" spans="1:29" ht="15">
      <c r="A284" s="125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8"/>
    </row>
    <row r="285" spans="1:29" ht="15">
      <c r="A285" s="125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8"/>
    </row>
    <row r="286" spans="1:29" ht="15">
      <c r="A286" s="125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8"/>
    </row>
    <row r="287" spans="1:29" ht="15">
      <c r="A287" s="125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8"/>
    </row>
    <row r="288" spans="1:29" ht="15">
      <c r="A288" s="125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8"/>
    </row>
    <row r="289" spans="1:29" ht="15">
      <c r="A289" s="125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8"/>
    </row>
    <row r="290" spans="1:29" ht="15">
      <c r="A290" s="125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8"/>
    </row>
    <row r="291" spans="1:29" ht="15">
      <c r="A291" s="125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8"/>
    </row>
    <row r="292" spans="1:29" ht="15">
      <c r="A292" s="125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8"/>
    </row>
    <row r="293" spans="1:29" ht="15">
      <c r="A293" s="125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8"/>
    </row>
    <row r="294" spans="1:29" ht="15">
      <c r="A294" s="125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8"/>
    </row>
    <row r="295" spans="1:29" ht="15">
      <c r="A295" s="125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8"/>
    </row>
    <row r="296" spans="1:29" ht="15">
      <c r="A296" s="125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8"/>
    </row>
    <row r="297" spans="1:29" ht="15">
      <c r="A297" s="125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8"/>
    </row>
    <row r="298" spans="1:29" ht="15">
      <c r="A298" s="125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8"/>
    </row>
    <row r="299" spans="1:29" ht="15">
      <c r="A299" s="125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8"/>
    </row>
    <row r="300" spans="1:29" ht="15">
      <c r="A300" s="125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8"/>
    </row>
    <row r="301" spans="1:29" ht="15">
      <c r="A301" s="125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8"/>
    </row>
    <row r="302" spans="1:29" ht="15">
      <c r="A302" s="125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8"/>
    </row>
    <row r="303" spans="1:29" ht="15">
      <c r="A303" s="125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8"/>
    </row>
    <row r="304" spans="1:29" ht="15">
      <c r="A304" s="125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8"/>
    </row>
    <row r="305" spans="1:29" ht="15">
      <c r="A305" s="125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8"/>
    </row>
    <row r="306" spans="1:29" ht="15">
      <c r="A306" s="125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8"/>
    </row>
    <row r="307" spans="1:29" ht="15">
      <c r="A307" s="125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8"/>
    </row>
    <row r="308" spans="1:29" ht="15">
      <c r="A308" s="125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8"/>
    </row>
    <row r="309" spans="1:29" ht="15">
      <c r="A309" s="125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8"/>
    </row>
    <row r="310" spans="1:29" ht="15">
      <c r="A310" s="125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8"/>
    </row>
    <row r="311" spans="1:29" ht="15">
      <c r="A311" s="125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8"/>
    </row>
    <row r="312" spans="1:29" ht="15">
      <c r="A312" s="125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8"/>
    </row>
    <row r="313" spans="1:29" ht="15">
      <c r="A313" s="125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8"/>
    </row>
    <row r="314" spans="1:29" ht="15">
      <c r="A314" s="125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8"/>
    </row>
    <row r="315" spans="1:29" ht="15">
      <c r="A315" s="125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8"/>
    </row>
    <row r="316" spans="1:29" ht="15">
      <c r="A316" s="125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8"/>
    </row>
    <row r="317" spans="1:29" ht="15">
      <c r="A317" s="125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8"/>
    </row>
    <row r="318" spans="1:29" ht="15">
      <c r="A318" s="125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8"/>
    </row>
    <row r="319" spans="1:29" ht="15">
      <c r="A319" s="125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8"/>
    </row>
    <row r="320" spans="1:29" ht="15">
      <c r="A320" s="125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8"/>
    </row>
    <row r="321" spans="1:29" ht="15">
      <c r="A321" s="125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8"/>
    </row>
    <row r="322" spans="1:29" ht="15">
      <c r="A322" s="125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8"/>
    </row>
    <row r="323" spans="1:29" ht="15">
      <c r="A323" s="125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8"/>
    </row>
    <row r="324" spans="1:29" ht="15">
      <c r="A324" s="125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8"/>
    </row>
    <row r="325" spans="1:29" ht="15">
      <c r="A325" s="125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8"/>
    </row>
    <row r="326" spans="1:29" ht="15">
      <c r="A326" s="125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8"/>
    </row>
    <row r="327" spans="1:29" ht="15">
      <c r="A327" s="125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8"/>
    </row>
    <row r="328" spans="1:29" ht="15">
      <c r="A328" s="125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8"/>
    </row>
    <row r="329" spans="1:29" ht="15">
      <c r="A329" s="125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8"/>
    </row>
    <row r="330" spans="1:29" ht="15">
      <c r="A330" s="125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8"/>
    </row>
    <row r="331" spans="1:29" ht="15">
      <c r="A331" s="125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8"/>
    </row>
    <row r="332" spans="1:29" ht="15">
      <c r="A332" s="125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8"/>
    </row>
    <row r="333" spans="1:29" ht="15">
      <c r="A333" s="125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8"/>
    </row>
    <row r="334" spans="1:29" ht="15">
      <c r="A334" s="125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8"/>
    </row>
    <row r="335" spans="1:29" ht="15">
      <c r="A335" s="125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8"/>
    </row>
    <row r="336" spans="1:29" ht="15">
      <c r="A336" s="125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8"/>
    </row>
    <row r="337" spans="1:29" ht="15">
      <c r="A337" s="125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8"/>
    </row>
    <row r="338" spans="1:29" ht="15">
      <c r="A338" s="125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8"/>
    </row>
    <row r="339" spans="1:29" ht="15">
      <c r="A339" s="125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8"/>
    </row>
    <row r="340" spans="1:29" ht="15">
      <c r="A340" s="125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8"/>
    </row>
    <row r="341" spans="1:29" ht="15">
      <c r="A341" s="125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8"/>
    </row>
    <row r="342" spans="1:29" ht="15">
      <c r="A342" s="125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8"/>
    </row>
    <row r="343" spans="1:29" ht="15">
      <c r="A343" s="125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8"/>
    </row>
    <row r="344" spans="1:29" ht="15">
      <c r="A344" s="125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8"/>
    </row>
    <row r="345" spans="1:29" ht="15">
      <c r="A345" s="125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8"/>
    </row>
    <row r="346" spans="1:29" ht="15">
      <c r="A346" s="125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8"/>
    </row>
    <row r="347" spans="1:29" ht="15">
      <c r="A347" s="125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8"/>
    </row>
    <row r="348" spans="1:29" ht="15">
      <c r="A348" s="125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8"/>
    </row>
    <row r="349" spans="1:29" ht="15">
      <c r="A349" s="125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8"/>
    </row>
    <row r="350" spans="1:29" ht="15">
      <c r="A350" s="125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8"/>
    </row>
    <row r="351" spans="1:29" ht="15">
      <c r="A351" s="125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8"/>
    </row>
    <row r="352" spans="1:29" ht="15">
      <c r="A352" s="125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8"/>
    </row>
    <row r="353" spans="1:29" ht="15">
      <c r="A353" s="125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8"/>
    </row>
    <row r="354" spans="1:29" ht="15">
      <c r="A354" s="125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8"/>
    </row>
    <row r="355" spans="1:29" ht="15">
      <c r="A355" s="125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8"/>
    </row>
    <row r="356" spans="1:29" ht="15">
      <c r="A356" s="125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8"/>
    </row>
    <row r="357" spans="1:29" ht="15">
      <c r="A357" s="125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8"/>
    </row>
    <row r="358" spans="1:29" ht="15">
      <c r="A358" s="125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8"/>
    </row>
    <row r="359" spans="1:29" ht="15">
      <c r="A359" s="125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8"/>
    </row>
    <row r="360" spans="1:29" ht="15">
      <c r="A360" s="125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8"/>
    </row>
    <row r="361" spans="1:29" ht="15">
      <c r="A361" s="125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8"/>
    </row>
    <row r="362" spans="1:29" ht="15">
      <c r="A362" s="125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8"/>
    </row>
    <row r="363" spans="1:29" ht="15">
      <c r="A363" s="125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8"/>
    </row>
    <row r="364" spans="1:29" ht="15">
      <c r="A364" s="125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8"/>
    </row>
    <row r="365" spans="1:29" ht="15">
      <c r="A365" s="125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8"/>
    </row>
    <row r="366" spans="1:29" ht="15">
      <c r="A366" s="125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8"/>
    </row>
    <row r="367" spans="1:29" ht="15">
      <c r="A367" s="125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8"/>
    </row>
    <row r="368" spans="1:29" ht="15">
      <c r="A368" s="125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8"/>
    </row>
    <row r="369" spans="1:29" ht="15">
      <c r="A369" s="125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8"/>
    </row>
    <row r="370" spans="1:29" ht="15">
      <c r="A370" s="125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8"/>
    </row>
    <row r="371" spans="1:29" ht="15">
      <c r="A371" s="125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8"/>
    </row>
    <row r="372" spans="1:29" ht="15">
      <c r="A372" s="125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8"/>
    </row>
    <row r="373" spans="1:29" ht="15">
      <c r="A373" s="125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8"/>
    </row>
    <row r="374" spans="1:29" ht="15">
      <c r="A374" s="125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8"/>
    </row>
    <row r="375" spans="1:29" ht="15">
      <c r="A375" s="125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8"/>
    </row>
    <row r="376" spans="1:29" ht="15">
      <c r="A376" s="125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8"/>
    </row>
    <row r="377" spans="1:29" ht="15">
      <c r="A377" s="125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8"/>
    </row>
    <row r="378" spans="1:29" ht="15">
      <c r="A378" s="125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8"/>
    </row>
    <row r="379" spans="1:29" ht="15">
      <c r="A379" s="125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8"/>
    </row>
    <row r="380" spans="1:29" ht="15">
      <c r="A380" s="125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8"/>
    </row>
    <row r="381" spans="1:29" ht="15">
      <c r="A381" s="125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8"/>
    </row>
    <row r="382" spans="1:29" ht="15">
      <c r="A382" s="125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8"/>
    </row>
    <row r="383" spans="1:29" ht="15">
      <c r="A383" s="125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8"/>
    </row>
    <row r="384" spans="1:29" ht="15">
      <c r="A384" s="125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8"/>
    </row>
    <row r="385" spans="1:29" ht="15">
      <c r="A385" s="125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8"/>
    </row>
    <row r="386" spans="1:29" ht="15">
      <c r="A386" s="125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8"/>
    </row>
    <row r="387" spans="1:29" ht="15">
      <c r="A387" s="125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8"/>
    </row>
    <row r="388" spans="1:29" ht="15">
      <c r="A388" s="125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8"/>
    </row>
    <row r="389" spans="1:29" ht="15">
      <c r="A389" s="125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8"/>
    </row>
    <row r="390" spans="1:29" ht="15">
      <c r="A390" s="125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8"/>
    </row>
    <row r="391" spans="1:29" ht="15">
      <c r="A391" s="125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8"/>
    </row>
    <row r="392" spans="1:29" ht="15">
      <c r="A392" s="125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8"/>
    </row>
    <row r="393" spans="1:29" ht="15">
      <c r="A393" s="125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  <c r="AC393" s="118"/>
    </row>
    <row r="394" spans="1:29" ht="15">
      <c r="A394" s="125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  <c r="AC394" s="118"/>
    </row>
    <row r="395" spans="1:29" ht="15">
      <c r="A395" s="125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8"/>
    </row>
    <row r="396" spans="1:29" ht="15">
      <c r="A396" s="125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8"/>
    </row>
    <row r="397" spans="1:29" ht="15">
      <c r="A397" s="125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8"/>
    </row>
    <row r="398" spans="1:29" ht="15">
      <c r="A398" s="125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8"/>
    </row>
    <row r="399" spans="1:29" ht="15">
      <c r="A399" s="125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8"/>
    </row>
    <row r="400" spans="1:29" ht="15">
      <c r="A400" s="125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8"/>
    </row>
    <row r="401" spans="1:29" ht="15">
      <c r="A401" s="125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8"/>
    </row>
    <row r="402" spans="1:29" ht="15">
      <c r="A402" s="125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8"/>
    </row>
    <row r="403" spans="1:29" ht="15">
      <c r="A403" s="125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8"/>
    </row>
    <row r="404" spans="1:29" ht="15">
      <c r="A404" s="125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8"/>
    </row>
    <row r="405" spans="1:29" ht="15">
      <c r="A405" s="125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8"/>
    </row>
    <row r="406" spans="1:29" ht="15">
      <c r="A406" s="125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8"/>
    </row>
    <row r="407" spans="1:29" ht="15">
      <c r="A407" s="125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8"/>
    </row>
    <row r="408" spans="1:29" ht="15">
      <c r="A408" s="125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8"/>
    </row>
    <row r="409" spans="1:29" ht="15">
      <c r="A409" s="125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8"/>
    </row>
    <row r="410" spans="1:29" ht="15">
      <c r="A410" s="125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8"/>
    </row>
    <row r="411" spans="1:29" ht="15">
      <c r="A411" s="125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8"/>
    </row>
    <row r="412" spans="1:29" ht="15">
      <c r="A412" s="125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8"/>
    </row>
    <row r="413" spans="1:29" ht="15">
      <c r="A413" s="125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8"/>
    </row>
    <row r="414" spans="1:29" ht="15">
      <c r="A414" s="125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8"/>
    </row>
    <row r="415" spans="1:29" ht="15">
      <c r="A415" s="125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8"/>
    </row>
    <row r="416" spans="1:29" ht="15">
      <c r="A416" s="125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8"/>
    </row>
    <row r="417" spans="1:29" ht="15">
      <c r="A417" s="125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8"/>
    </row>
    <row r="418" spans="1:29" ht="15">
      <c r="A418" s="125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8"/>
    </row>
    <row r="419" spans="1:29" ht="15">
      <c r="A419" s="125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8"/>
    </row>
    <row r="420" spans="1:29" ht="15">
      <c r="A420" s="125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  <c r="AC420" s="118"/>
    </row>
    <row r="421" spans="1:29" ht="15">
      <c r="A421" s="125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14"/>
      <c r="AC421" s="118"/>
    </row>
    <row r="422" spans="1:29" ht="15">
      <c r="A422" s="125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  <c r="AB422" s="114"/>
      <c r="AC422" s="118"/>
    </row>
    <row r="423" spans="1:29" ht="15">
      <c r="A423" s="125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8"/>
    </row>
    <row r="424" spans="1:29" ht="15">
      <c r="A424" s="125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8"/>
    </row>
    <row r="425" spans="1:29" ht="15">
      <c r="A425" s="125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8"/>
    </row>
    <row r="426" spans="1:29" ht="15">
      <c r="A426" s="125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8"/>
    </row>
    <row r="427" spans="1:29" ht="15">
      <c r="A427" s="125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8"/>
    </row>
    <row r="428" spans="1:29" ht="15">
      <c r="A428" s="125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8"/>
    </row>
    <row r="429" spans="1:29" ht="15">
      <c r="A429" s="125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8"/>
    </row>
    <row r="430" spans="1:29" ht="15">
      <c r="A430" s="125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8"/>
    </row>
    <row r="431" spans="1:29" ht="15">
      <c r="A431" s="125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8"/>
    </row>
    <row r="432" spans="1:29" ht="15">
      <c r="A432" s="125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8"/>
    </row>
    <row r="433" spans="1:29" ht="15">
      <c r="A433" s="125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8"/>
    </row>
    <row r="434" spans="1:29" ht="15">
      <c r="A434" s="125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8"/>
    </row>
    <row r="435" spans="1:29" ht="15">
      <c r="A435" s="125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8"/>
    </row>
    <row r="436" spans="1:29" ht="15">
      <c r="A436" s="125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8"/>
    </row>
    <row r="437" spans="1:29" ht="15">
      <c r="A437" s="125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8"/>
    </row>
    <row r="438" spans="1:29" ht="15">
      <c r="A438" s="125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8"/>
    </row>
    <row r="439" spans="1:29" ht="15">
      <c r="A439" s="125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8"/>
    </row>
    <row r="440" spans="1:29" ht="15">
      <c r="A440" s="125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8"/>
    </row>
    <row r="441" spans="1:29" ht="15">
      <c r="A441" s="125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8"/>
    </row>
    <row r="442" spans="1:29" ht="15">
      <c r="A442" s="125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8"/>
    </row>
    <row r="443" spans="1:29" ht="15">
      <c r="A443" s="125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8"/>
    </row>
    <row r="444" spans="1:29" ht="15">
      <c r="A444" s="125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8"/>
    </row>
    <row r="445" spans="1:29" ht="15">
      <c r="A445" s="125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8"/>
    </row>
    <row r="446" spans="1:29" ht="15">
      <c r="A446" s="125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8"/>
    </row>
    <row r="447" spans="1:29" ht="15">
      <c r="A447" s="125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8"/>
    </row>
    <row r="448" spans="1:29" ht="15">
      <c r="A448" s="125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8"/>
    </row>
    <row r="449" spans="1:29" ht="15">
      <c r="A449" s="125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8"/>
    </row>
    <row r="450" spans="1:29" ht="15">
      <c r="A450" s="125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8"/>
    </row>
    <row r="451" spans="1:29" ht="15">
      <c r="A451" s="125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8"/>
    </row>
    <row r="452" spans="1:29" ht="15">
      <c r="A452" s="125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8"/>
    </row>
    <row r="453" spans="1:29" ht="15">
      <c r="A453" s="125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8"/>
    </row>
    <row r="454" spans="1:29" ht="15">
      <c r="A454" s="125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8"/>
    </row>
    <row r="455" spans="1:29" ht="15">
      <c r="A455" s="125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8"/>
    </row>
    <row r="456" spans="1:29" ht="15">
      <c r="A456" s="125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8"/>
    </row>
    <row r="457" spans="1:29" ht="15">
      <c r="A457" s="125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8"/>
    </row>
    <row r="458" spans="1:29" ht="15">
      <c r="A458" s="125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  <c r="AC458" s="118"/>
    </row>
    <row r="459" spans="1:29" ht="15">
      <c r="A459" s="125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8"/>
    </row>
    <row r="460" spans="1:29" ht="15">
      <c r="A460" s="125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  <c r="AB460" s="114"/>
      <c r="AC460" s="118"/>
    </row>
    <row r="461" spans="1:29" ht="15">
      <c r="A461" s="125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8"/>
    </row>
    <row r="462" spans="1:29" ht="15">
      <c r="A462" s="125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8"/>
    </row>
    <row r="463" spans="1:29" ht="15">
      <c r="A463" s="125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8"/>
    </row>
    <row r="464" spans="1:29" ht="15">
      <c r="A464" s="125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8"/>
    </row>
    <row r="465" spans="1:29" ht="15">
      <c r="A465" s="125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  <c r="AC465" s="118"/>
    </row>
    <row r="466" spans="1:29" ht="15">
      <c r="A466" s="125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  <c r="AC466" s="118"/>
    </row>
    <row r="467" spans="1:29" ht="15">
      <c r="A467" s="125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  <c r="AC467" s="118"/>
    </row>
    <row r="468" spans="1:29" ht="15">
      <c r="A468" s="125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8"/>
    </row>
    <row r="469" spans="1:29" ht="15">
      <c r="A469" s="125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8"/>
    </row>
    <row r="470" spans="1:29" ht="15">
      <c r="A470" s="125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8"/>
    </row>
    <row r="471" spans="1:29" ht="15">
      <c r="A471" s="125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8"/>
    </row>
    <row r="472" spans="1:29" ht="15">
      <c r="A472" s="125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8"/>
    </row>
    <row r="473" spans="1:29" ht="15">
      <c r="A473" s="125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8"/>
    </row>
    <row r="474" spans="1:29" ht="15">
      <c r="A474" s="125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8"/>
    </row>
    <row r="475" spans="1:29" ht="15">
      <c r="A475" s="125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8"/>
    </row>
    <row r="476" spans="1:29" ht="15">
      <c r="A476" s="125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8"/>
    </row>
    <row r="477" spans="1:29" ht="15">
      <c r="A477" s="125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8"/>
    </row>
    <row r="478" spans="1:29" ht="15">
      <c r="A478" s="125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8"/>
    </row>
    <row r="479" spans="1:29" ht="15">
      <c r="A479" s="125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8"/>
    </row>
    <row r="480" spans="1:29" ht="15">
      <c r="A480" s="125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8"/>
    </row>
    <row r="481" spans="1:29" ht="15">
      <c r="A481" s="125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8"/>
    </row>
    <row r="482" spans="1:29" ht="15">
      <c r="A482" s="125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8"/>
    </row>
    <row r="483" spans="1:29" ht="15">
      <c r="A483" s="125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8"/>
    </row>
    <row r="484" spans="1:29" ht="15">
      <c r="A484" s="125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8"/>
    </row>
    <row r="485" spans="1:29" ht="15">
      <c r="A485" s="125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8"/>
    </row>
    <row r="486" spans="1:29" ht="15">
      <c r="A486" s="125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8"/>
    </row>
    <row r="487" spans="1:29" ht="15">
      <c r="A487" s="125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8"/>
    </row>
    <row r="488" spans="1:29" ht="15">
      <c r="A488" s="125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8"/>
    </row>
    <row r="489" spans="1:29" ht="15">
      <c r="A489" s="125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8"/>
    </row>
    <row r="490" spans="1:29" ht="15">
      <c r="A490" s="125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8"/>
    </row>
    <row r="491" spans="1:29" ht="15">
      <c r="A491" s="125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  <c r="AC491" s="118"/>
    </row>
    <row r="492" spans="1:29" ht="15">
      <c r="A492" s="125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8"/>
    </row>
    <row r="493" spans="1:29" ht="15">
      <c r="A493" s="125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8"/>
    </row>
    <row r="494" spans="1:29" ht="15">
      <c r="A494" s="125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8"/>
    </row>
    <row r="495" spans="1:29" ht="15">
      <c r="A495" s="125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8"/>
    </row>
    <row r="496" spans="1:29" ht="15">
      <c r="A496" s="125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8"/>
    </row>
    <row r="497" spans="1:29" ht="15">
      <c r="A497" s="125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8"/>
    </row>
    <row r="498" spans="1:29" ht="15">
      <c r="A498" s="125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8"/>
    </row>
    <row r="499" spans="1:29" ht="15">
      <c r="A499" s="125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8"/>
    </row>
    <row r="500" spans="1:29" ht="15">
      <c r="A500" s="125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8"/>
    </row>
    <row r="501" spans="1:29" ht="15">
      <c r="A501" s="125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8"/>
    </row>
    <row r="502" spans="1:29" ht="15">
      <c r="A502" s="125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8"/>
    </row>
    <row r="503" spans="1:29" ht="15">
      <c r="A503" s="125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8"/>
    </row>
    <row r="504" spans="1:29" ht="15">
      <c r="A504" s="125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8"/>
    </row>
    <row r="505" spans="1:29" ht="15">
      <c r="A505" s="125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8"/>
    </row>
    <row r="506" spans="1:29" ht="15">
      <c r="A506" s="125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8"/>
    </row>
    <row r="507" spans="1:29" ht="15">
      <c r="A507" s="125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8"/>
    </row>
    <row r="508" spans="1:29" ht="15">
      <c r="A508" s="125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8"/>
    </row>
    <row r="509" spans="1:29" ht="15">
      <c r="A509" s="125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8"/>
    </row>
    <row r="510" spans="1:29" ht="15">
      <c r="A510" s="125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8"/>
    </row>
    <row r="511" spans="1:29" ht="15">
      <c r="A511" s="125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  <c r="AC511" s="118"/>
    </row>
    <row r="512" spans="1:29" ht="15">
      <c r="A512" s="125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8"/>
    </row>
    <row r="513" spans="1:29" ht="15">
      <c r="A513" s="125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8"/>
    </row>
    <row r="514" spans="1:29" ht="15">
      <c r="A514" s="125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8"/>
    </row>
    <row r="515" spans="1:29" ht="15">
      <c r="A515" s="125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8"/>
    </row>
    <row r="516" spans="1:29" ht="15">
      <c r="A516" s="125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8"/>
    </row>
    <row r="517" spans="1:29" ht="15">
      <c r="A517" s="125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8"/>
    </row>
    <row r="518" spans="1:29" ht="15">
      <c r="A518" s="125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8"/>
    </row>
    <row r="519" spans="1:29" ht="15">
      <c r="A519" s="125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8"/>
    </row>
    <row r="520" spans="1:29" ht="15">
      <c r="A520" s="125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8"/>
    </row>
    <row r="521" spans="1:29" ht="15">
      <c r="A521" s="125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8"/>
    </row>
    <row r="522" spans="1:29" ht="15">
      <c r="A522" s="125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8"/>
    </row>
    <row r="523" spans="1:29" ht="15">
      <c r="A523" s="125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8"/>
    </row>
    <row r="524" spans="1:29" ht="15">
      <c r="A524" s="125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8"/>
    </row>
    <row r="525" spans="1:29" ht="15">
      <c r="A525" s="125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8"/>
    </row>
    <row r="526" spans="1:29" ht="15">
      <c r="A526" s="125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8"/>
    </row>
    <row r="527" spans="1:29" ht="15">
      <c r="A527" s="125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  <c r="AC527" s="118"/>
    </row>
    <row r="528" spans="1:29" ht="15">
      <c r="A528" s="125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  <c r="AC528" s="118"/>
    </row>
    <row r="529" spans="1:29" ht="15">
      <c r="A529" s="125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  <c r="AC529" s="118"/>
    </row>
    <row r="530" spans="1:29" ht="15">
      <c r="A530" s="125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  <c r="AA530" s="114"/>
      <c r="AB530" s="114"/>
      <c r="AC530" s="118"/>
    </row>
    <row r="531" spans="1:29" ht="15">
      <c r="A531" s="125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8"/>
    </row>
    <row r="532" spans="1:29" ht="15">
      <c r="A532" s="125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8"/>
    </row>
    <row r="533" spans="1:29" ht="15">
      <c r="A533" s="125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  <c r="AC533" s="118"/>
    </row>
    <row r="534" spans="1:29" ht="15">
      <c r="A534" s="125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  <c r="AB534" s="114"/>
      <c r="AC534" s="118"/>
    </row>
    <row r="535" spans="1:29" ht="15">
      <c r="A535" s="125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8"/>
    </row>
    <row r="536" spans="1:29" ht="15">
      <c r="A536" s="125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/>
      <c r="AB536" s="114"/>
      <c r="AC536" s="118"/>
    </row>
    <row r="537" spans="1:29" ht="15">
      <c r="A537" s="125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8"/>
    </row>
    <row r="538" spans="1:29" ht="15">
      <c r="A538" s="125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8"/>
    </row>
    <row r="539" spans="1:29" ht="15">
      <c r="A539" s="125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8"/>
    </row>
    <row r="540" spans="1:29" ht="15">
      <c r="A540" s="125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8"/>
    </row>
    <row r="541" spans="1:29" ht="15">
      <c r="A541" s="125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8"/>
    </row>
    <row r="542" spans="1:29" ht="15">
      <c r="A542" s="125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8"/>
    </row>
    <row r="543" spans="1:29" ht="15">
      <c r="A543" s="125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8"/>
    </row>
    <row r="544" spans="1:29" ht="15">
      <c r="A544" s="125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8"/>
    </row>
    <row r="545" spans="1:29" ht="15">
      <c r="A545" s="125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8"/>
    </row>
    <row r="546" spans="1:29" ht="15">
      <c r="A546" s="125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8"/>
    </row>
    <row r="547" spans="1:29" ht="15">
      <c r="A547" s="125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8"/>
    </row>
    <row r="548" spans="1:29" ht="15">
      <c r="A548" s="125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  <c r="AC548" s="118"/>
    </row>
    <row r="549" spans="1:29" ht="15">
      <c r="A549" s="125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8"/>
    </row>
    <row r="550" spans="1:29" ht="15">
      <c r="A550" s="125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8"/>
    </row>
    <row r="551" spans="1:29" ht="15">
      <c r="A551" s="125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8"/>
    </row>
    <row r="552" spans="1:29" ht="15">
      <c r="A552" s="125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8"/>
    </row>
    <row r="553" spans="1:29" ht="15">
      <c r="A553" s="125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8"/>
    </row>
    <row r="554" spans="1:29" ht="15">
      <c r="A554" s="125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8"/>
    </row>
    <row r="555" spans="1:29" ht="15">
      <c r="A555" s="125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8"/>
    </row>
    <row r="556" spans="1:29" ht="15">
      <c r="A556" s="125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8"/>
    </row>
    <row r="557" spans="1:29" ht="15">
      <c r="A557" s="125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8"/>
    </row>
    <row r="558" spans="1:29" ht="15">
      <c r="A558" s="125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8"/>
    </row>
    <row r="559" spans="1:29" ht="15">
      <c r="A559" s="125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8"/>
    </row>
    <row r="560" spans="1:29" ht="15">
      <c r="A560" s="125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8"/>
    </row>
    <row r="561" spans="1:29" ht="15">
      <c r="A561" s="125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8"/>
    </row>
    <row r="562" spans="1:29" ht="15">
      <c r="A562" s="125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8"/>
    </row>
    <row r="563" spans="1:29" ht="15">
      <c r="A563" s="125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8"/>
    </row>
    <row r="564" spans="1:29" ht="15">
      <c r="A564" s="125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8"/>
    </row>
    <row r="565" spans="1:29" ht="15">
      <c r="A565" s="125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8"/>
    </row>
    <row r="566" spans="1:29" ht="15">
      <c r="A566" s="125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8"/>
    </row>
    <row r="567" spans="1:29" ht="15">
      <c r="A567" s="125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8"/>
    </row>
    <row r="568" spans="1:29" ht="15">
      <c r="A568" s="125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8"/>
    </row>
    <row r="569" spans="1:29" ht="15">
      <c r="A569" s="125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8"/>
    </row>
    <row r="570" spans="1:29" ht="15">
      <c r="A570" s="125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8"/>
    </row>
    <row r="571" spans="1:29" ht="15">
      <c r="A571" s="125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8"/>
    </row>
    <row r="572" spans="1:29" ht="15">
      <c r="A572" s="125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8"/>
    </row>
    <row r="573" spans="1:29" ht="15">
      <c r="A573" s="125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8"/>
    </row>
    <row r="574" spans="1:29" ht="15">
      <c r="A574" s="125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8"/>
    </row>
    <row r="575" spans="1:29" ht="15">
      <c r="A575" s="125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8"/>
    </row>
    <row r="576" spans="1:29" ht="15">
      <c r="A576" s="125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8"/>
    </row>
    <row r="577" spans="1:29" ht="15">
      <c r="A577" s="125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8"/>
    </row>
    <row r="578" spans="1:29" ht="15">
      <c r="A578" s="125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8"/>
    </row>
    <row r="579" spans="1:29" ht="15">
      <c r="A579" s="125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8"/>
    </row>
    <row r="580" spans="1:29" ht="15">
      <c r="A580" s="125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8"/>
    </row>
    <row r="581" spans="1:29" ht="15">
      <c r="A581" s="125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8"/>
    </row>
    <row r="582" spans="1:29" ht="15">
      <c r="A582" s="125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8"/>
    </row>
    <row r="583" spans="1:29" ht="15">
      <c r="A583" s="125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8"/>
    </row>
    <row r="584" spans="1:29" ht="15">
      <c r="A584" s="125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8"/>
    </row>
    <row r="585" spans="1:29" ht="15">
      <c r="A585" s="125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8"/>
    </row>
    <row r="586" spans="1:29" ht="15">
      <c r="A586" s="125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8"/>
    </row>
    <row r="587" spans="1:29" ht="15">
      <c r="A587" s="125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8"/>
    </row>
    <row r="588" spans="1:29" ht="15">
      <c r="A588" s="125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8"/>
    </row>
    <row r="589" spans="1:29" ht="15">
      <c r="A589" s="125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8"/>
    </row>
    <row r="590" spans="1:29" ht="15">
      <c r="A590" s="125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8"/>
    </row>
    <row r="591" spans="1:29" ht="15">
      <c r="A591" s="125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8"/>
    </row>
    <row r="592" spans="1:29" ht="15">
      <c r="A592" s="125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8"/>
    </row>
    <row r="593" spans="1:29" ht="15">
      <c r="A593" s="125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8"/>
    </row>
    <row r="594" spans="1:29" ht="15">
      <c r="A594" s="125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8"/>
    </row>
    <row r="595" spans="1:29" ht="15">
      <c r="A595" s="125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8"/>
    </row>
    <row r="596" spans="1:29" ht="15">
      <c r="A596" s="125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8"/>
    </row>
    <row r="597" spans="1:29" ht="15">
      <c r="A597" s="125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  <c r="AC597" s="118"/>
    </row>
    <row r="598" spans="1:29" ht="15">
      <c r="A598" s="125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8"/>
    </row>
    <row r="599" spans="1:29" ht="15">
      <c r="A599" s="125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8"/>
    </row>
    <row r="600" spans="1:29" ht="15">
      <c r="A600" s="125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8"/>
    </row>
    <row r="601" spans="1:29" ht="15">
      <c r="A601" s="125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8"/>
    </row>
    <row r="602" spans="1:29" ht="15">
      <c r="A602" s="125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8"/>
    </row>
    <row r="603" spans="1:29" ht="15">
      <c r="A603" s="125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  <c r="AC603" s="118"/>
    </row>
    <row r="604" spans="1:29" ht="15">
      <c r="A604" s="125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8"/>
    </row>
    <row r="605" spans="1:29" ht="15">
      <c r="A605" s="125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8"/>
    </row>
    <row r="606" spans="1:29" ht="15">
      <c r="A606" s="125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  <c r="AC606" s="118"/>
    </row>
    <row r="607" spans="1:29" ht="15">
      <c r="A607" s="125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  <c r="AB607" s="114"/>
      <c r="AC607" s="118"/>
    </row>
    <row r="608" spans="1:29" ht="15">
      <c r="A608" s="125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8"/>
    </row>
    <row r="609" spans="1:29" ht="15">
      <c r="A609" s="125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8"/>
    </row>
    <row r="610" spans="1:29" ht="15">
      <c r="A610" s="125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8"/>
    </row>
    <row r="611" spans="1:29" ht="15">
      <c r="A611" s="125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8"/>
    </row>
    <row r="612" spans="1:29" ht="15">
      <c r="A612" s="125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8"/>
    </row>
    <row r="613" spans="1:29" ht="15">
      <c r="A613" s="125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8"/>
    </row>
    <row r="614" spans="1:29" ht="15">
      <c r="A614" s="125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8"/>
    </row>
    <row r="615" spans="1:29" ht="15">
      <c r="A615" s="125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8"/>
    </row>
    <row r="616" spans="1:29" ht="15">
      <c r="A616" s="125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8"/>
    </row>
    <row r="617" spans="1:29" ht="15">
      <c r="A617" s="125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8"/>
    </row>
    <row r="618" spans="1:29" ht="15">
      <c r="A618" s="125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8"/>
    </row>
    <row r="619" spans="1:29" ht="15">
      <c r="A619" s="125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8"/>
    </row>
    <row r="620" spans="1:29" ht="15">
      <c r="A620" s="125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8"/>
    </row>
    <row r="621" spans="1:29" ht="15">
      <c r="A621" s="125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8"/>
    </row>
    <row r="622" spans="1:29" ht="15">
      <c r="A622" s="125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8"/>
    </row>
    <row r="623" spans="1:29" ht="15">
      <c r="A623" s="125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8"/>
    </row>
    <row r="624" spans="1:29" ht="15">
      <c r="A624" s="125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8"/>
    </row>
    <row r="625" spans="1:29" ht="15">
      <c r="A625" s="125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8"/>
    </row>
    <row r="626" spans="1:29" ht="15">
      <c r="A626" s="125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8"/>
    </row>
    <row r="627" spans="1:29" ht="15">
      <c r="A627" s="125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8"/>
    </row>
    <row r="628" spans="1:29" ht="15">
      <c r="A628" s="125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8"/>
    </row>
    <row r="629" spans="1:29" ht="15">
      <c r="A629" s="125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8"/>
    </row>
    <row r="630" spans="1:29" ht="15">
      <c r="A630" s="125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8"/>
    </row>
    <row r="631" spans="1:29" ht="15">
      <c r="A631" s="125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8"/>
    </row>
    <row r="632" spans="1:29" ht="15">
      <c r="A632" s="125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8"/>
    </row>
    <row r="633" spans="1:29" ht="15">
      <c r="A633" s="125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  <c r="AC633" s="118"/>
    </row>
    <row r="634" spans="1:29" ht="15">
      <c r="A634" s="125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  <c r="AC634" s="118"/>
    </row>
    <row r="635" spans="1:29" ht="15">
      <c r="A635" s="125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  <c r="AC635" s="118"/>
    </row>
    <row r="636" spans="1:29" ht="15">
      <c r="A636" s="125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8"/>
    </row>
    <row r="637" spans="1:29" ht="15">
      <c r="A637" s="125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  <c r="AC637" s="118"/>
    </row>
    <row r="638" spans="1:29" ht="15">
      <c r="A638" s="125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8"/>
    </row>
    <row r="639" spans="1:29" ht="15">
      <c r="A639" s="125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8"/>
    </row>
    <row r="640" spans="1:29" ht="15">
      <c r="A640" s="125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8"/>
    </row>
    <row r="641" spans="1:29" ht="15">
      <c r="A641" s="125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8"/>
    </row>
    <row r="642" spans="1:29" ht="15">
      <c r="A642" s="125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8"/>
    </row>
    <row r="643" spans="1:29" ht="15">
      <c r="A643" s="125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8"/>
    </row>
    <row r="644" spans="1:29" ht="15">
      <c r="A644" s="125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8"/>
    </row>
    <row r="645" spans="1:29" ht="15">
      <c r="A645" s="125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8"/>
    </row>
    <row r="646" spans="1:29" ht="15">
      <c r="A646" s="125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8"/>
    </row>
    <row r="647" spans="1:29" ht="15">
      <c r="A647" s="125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8"/>
    </row>
    <row r="648" spans="1:29" ht="15">
      <c r="A648" s="125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8"/>
    </row>
    <row r="649" spans="1:29" ht="15">
      <c r="A649" s="125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8"/>
    </row>
    <row r="650" spans="1:29" ht="15">
      <c r="A650" s="125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8"/>
    </row>
    <row r="651" spans="1:29" ht="15">
      <c r="A651" s="125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8"/>
    </row>
    <row r="652" spans="1:29" ht="15">
      <c r="A652" s="125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8"/>
    </row>
    <row r="653" spans="1:29" ht="15">
      <c r="A653" s="125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8"/>
    </row>
    <row r="654" spans="1:29" ht="15">
      <c r="A654" s="125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8"/>
    </row>
    <row r="655" spans="1:29" ht="15">
      <c r="A655" s="125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8"/>
    </row>
    <row r="656" spans="1:29" ht="15">
      <c r="A656" s="125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8"/>
    </row>
    <row r="657" spans="1:29" ht="15">
      <c r="A657" s="125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8"/>
    </row>
    <row r="658" spans="1:29" ht="15">
      <c r="A658" s="125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8"/>
    </row>
    <row r="659" spans="1:29" ht="15">
      <c r="A659" s="125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8"/>
    </row>
    <row r="660" spans="1:29" ht="15">
      <c r="A660" s="125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8"/>
    </row>
    <row r="661" spans="1:29" ht="15">
      <c r="A661" s="125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8"/>
    </row>
    <row r="662" spans="1:29" ht="15">
      <c r="A662" s="125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8"/>
    </row>
    <row r="663" spans="1:29" ht="15">
      <c r="A663" s="125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8"/>
    </row>
    <row r="664" spans="1:29" ht="15">
      <c r="A664" s="125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8"/>
    </row>
    <row r="665" spans="1:29" ht="15">
      <c r="A665" s="125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8"/>
    </row>
    <row r="666" spans="1:29" ht="15">
      <c r="A666" s="125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8"/>
    </row>
    <row r="667" spans="1:29" ht="15">
      <c r="A667" s="125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8"/>
    </row>
    <row r="668" spans="1:29" ht="15">
      <c r="A668" s="125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  <c r="AB668" s="114"/>
      <c r="AC668" s="118"/>
    </row>
    <row r="669" spans="1:29" ht="15">
      <c r="A669" s="125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  <c r="AA669" s="114"/>
      <c r="AB669" s="114"/>
      <c r="AC669" s="118"/>
    </row>
    <row r="670" spans="1:29" ht="15">
      <c r="A670" s="125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  <c r="AB670" s="114"/>
      <c r="AC670" s="118"/>
    </row>
    <row r="671" spans="1:29" ht="15">
      <c r="A671" s="125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  <c r="AC671" s="118"/>
    </row>
    <row r="672" spans="1:29" ht="15">
      <c r="A672" s="125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  <c r="AB672" s="114"/>
      <c r="AC672" s="118"/>
    </row>
    <row r="673" spans="1:29" ht="15">
      <c r="A673" s="125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  <c r="AB673" s="114"/>
      <c r="AC673" s="118"/>
    </row>
    <row r="674" spans="1:29" ht="15">
      <c r="A674" s="125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  <c r="AC674" s="118"/>
    </row>
    <row r="675" spans="1:29" ht="15">
      <c r="A675" s="125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  <c r="AA675" s="114"/>
      <c r="AB675" s="114"/>
      <c r="AC675" s="118"/>
    </row>
    <row r="676" spans="1:29" ht="15">
      <c r="A676" s="125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8"/>
    </row>
    <row r="677" spans="1:29" ht="15">
      <c r="A677" s="125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  <c r="AC677" s="118"/>
    </row>
    <row r="678" spans="1:29" ht="15">
      <c r="A678" s="125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8"/>
    </row>
    <row r="679" spans="1:29" ht="15">
      <c r="A679" s="125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  <c r="AC679" s="118"/>
    </row>
    <row r="680" spans="1:29" ht="15">
      <c r="A680" s="125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8"/>
    </row>
    <row r="681" spans="1:29" ht="15">
      <c r="A681" s="125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  <c r="AC681" s="118"/>
    </row>
    <row r="682" spans="1:29" ht="15">
      <c r="A682" s="125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8"/>
    </row>
    <row r="683" spans="1:29" ht="15">
      <c r="A683" s="125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  <c r="AB683" s="114"/>
      <c r="AC683" s="118"/>
    </row>
    <row r="684" spans="1:29" ht="15">
      <c r="A684" s="125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  <c r="AB684" s="114"/>
      <c r="AC684" s="118"/>
    </row>
    <row r="685" spans="1:29" ht="15">
      <c r="A685" s="125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  <c r="AB685" s="114"/>
      <c r="AC685" s="118"/>
    </row>
    <row r="686" spans="1:29" ht="15">
      <c r="A686" s="125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  <c r="AB686" s="114"/>
      <c r="AC686" s="118"/>
    </row>
    <row r="687" spans="1:29" ht="15">
      <c r="A687" s="125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  <c r="AA687" s="114"/>
      <c r="AB687" s="114"/>
      <c r="AC687" s="118"/>
    </row>
    <row r="688" spans="1:29" ht="15">
      <c r="A688" s="125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/>
      <c r="AB688" s="114"/>
      <c r="AC688" s="118"/>
    </row>
    <row r="689" spans="1:29" ht="15">
      <c r="A689" s="125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  <c r="AA689" s="114"/>
      <c r="AB689" s="114"/>
      <c r="AC689" s="118"/>
    </row>
    <row r="690" spans="1:29" ht="15">
      <c r="A690" s="125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  <c r="AB690" s="114"/>
      <c r="AC690" s="118"/>
    </row>
    <row r="691" spans="1:29" ht="15">
      <c r="A691" s="125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  <c r="AC691" s="118"/>
    </row>
    <row r="692" spans="1:29" ht="15">
      <c r="A692" s="125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  <c r="AB692" s="114"/>
      <c r="AC692" s="118"/>
    </row>
    <row r="693" spans="1:29" ht="15">
      <c r="A693" s="125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8"/>
    </row>
    <row r="694" spans="1:29" ht="15">
      <c r="A694" s="125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8"/>
    </row>
    <row r="695" spans="1:29" ht="15">
      <c r="A695" s="125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8"/>
    </row>
    <row r="696" spans="1:29" ht="15">
      <c r="A696" s="125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  <c r="AC696" s="118"/>
    </row>
    <row r="697" spans="1:29" ht="15">
      <c r="A697" s="125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  <c r="AC697" s="118"/>
    </row>
    <row r="698" spans="1:29" ht="15">
      <c r="A698" s="125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  <c r="AB698" s="114"/>
      <c r="AC698" s="118"/>
    </row>
    <row r="699" spans="1:29" ht="15">
      <c r="A699" s="125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  <c r="AC699" s="118"/>
    </row>
    <row r="700" spans="1:29" ht="15">
      <c r="A700" s="125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  <c r="AB700" s="114"/>
      <c r="AC700" s="118"/>
    </row>
    <row r="701" spans="1:29" ht="15">
      <c r="A701" s="125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  <c r="AB701" s="114"/>
      <c r="AC701" s="118"/>
    </row>
    <row r="702" spans="1:29" ht="15">
      <c r="A702" s="125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  <c r="AB702" s="114"/>
      <c r="AC702" s="118"/>
    </row>
    <row r="703" spans="1:29" ht="15">
      <c r="A703" s="125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  <c r="AA703" s="114"/>
      <c r="AB703" s="114"/>
      <c r="AC703" s="118"/>
    </row>
    <row r="704" spans="1:29" ht="15">
      <c r="A704" s="125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  <c r="AA704" s="114"/>
      <c r="AB704" s="114"/>
      <c r="AC704" s="118"/>
    </row>
    <row r="705" spans="1:29" ht="15">
      <c r="A705" s="125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  <c r="AA705" s="114"/>
      <c r="AB705" s="114"/>
      <c r="AC705" s="118"/>
    </row>
    <row r="706" spans="1:29" ht="15">
      <c r="A706" s="125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  <c r="AA706" s="114"/>
      <c r="AB706" s="114"/>
      <c r="AC706" s="118"/>
    </row>
    <row r="707" spans="1:29" ht="15">
      <c r="A707" s="125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  <c r="AB707" s="114"/>
      <c r="AC707" s="118"/>
    </row>
    <row r="708" spans="1:29" ht="15">
      <c r="A708" s="125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  <c r="AA708" s="114"/>
      <c r="AB708" s="114"/>
      <c r="AC708" s="118"/>
    </row>
    <row r="709" spans="1:29" ht="15">
      <c r="A709" s="125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  <c r="AA709" s="114"/>
      <c r="AB709" s="114"/>
      <c r="AC709" s="118"/>
    </row>
    <row r="710" spans="1:29" ht="15">
      <c r="A710" s="125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  <c r="AA710" s="114"/>
      <c r="AB710" s="114"/>
      <c r="AC710" s="118"/>
    </row>
    <row r="711" spans="1:29" ht="15">
      <c r="A711" s="125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  <c r="AA711" s="114"/>
      <c r="AB711" s="114"/>
      <c r="AC711" s="118"/>
    </row>
    <row r="712" spans="1:29" ht="15">
      <c r="A712" s="125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  <c r="AA712" s="114"/>
      <c r="AB712" s="114"/>
      <c r="AC712" s="118"/>
    </row>
    <row r="713" spans="1:29" ht="15">
      <c r="A713" s="125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/>
      <c r="AB713" s="114"/>
      <c r="AC713" s="118"/>
    </row>
    <row r="714" spans="1:29" ht="15">
      <c r="A714" s="125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  <c r="AA714" s="114"/>
      <c r="AB714" s="114"/>
      <c r="AC714" s="118"/>
    </row>
    <row r="715" spans="1:29" ht="15">
      <c r="A715" s="125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  <c r="AA715" s="114"/>
      <c r="AB715" s="114"/>
      <c r="AC715" s="118"/>
    </row>
    <row r="716" spans="1:29" ht="15">
      <c r="A716" s="125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8"/>
    </row>
    <row r="717" spans="1:29" ht="15">
      <c r="A717" s="125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8"/>
    </row>
    <row r="718" spans="1:29" ht="15">
      <c r="A718" s="125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8"/>
    </row>
    <row r="719" spans="1:29" ht="15">
      <c r="A719" s="125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8"/>
    </row>
    <row r="720" spans="1:29" ht="15">
      <c r="A720" s="125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  <c r="AC720" s="118"/>
    </row>
    <row r="721" spans="1:29" ht="15">
      <c r="A721" s="125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  <c r="AC721" s="118"/>
    </row>
    <row r="722" spans="1:29" ht="15">
      <c r="A722" s="125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8"/>
    </row>
    <row r="723" spans="1:29" ht="15">
      <c r="A723" s="125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  <c r="AA723" s="114"/>
      <c r="AB723" s="114"/>
      <c r="AC723" s="118"/>
    </row>
    <row r="724" spans="1:29" ht="15">
      <c r="A724" s="125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  <c r="AB724" s="114"/>
      <c r="AC724" s="118"/>
    </row>
    <row r="725" spans="1:29" ht="15">
      <c r="A725" s="125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  <c r="AC725" s="118"/>
    </row>
    <row r="726" spans="1:29" ht="15">
      <c r="A726" s="125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  <c r="AC726" s="118"/>
    </row>
    <row r="727" spans="1:29" ht="15">
      <c r="A727" s="125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8"/>
    </row>
    <row r="728" spans="1:29" ht="15">
      <c r="A728" s="125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8"/>
    </row>
    <row r="729" spans="1:29" ht="15">
      <c r="A729" s="125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8"/>
    </row>
    <row r="730" spans="1:29" ht="15">
      <c r="A730" s="125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  <c r="AC730" s="118"/>
    </row>
    <row r="731" spans="1:29" ht="15">
      <c r="A731" s="125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8"/>
    </row>
    <row r="732" spans="1:29" ht="15">
      <c r="A732" s="125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  <c r="AB732" s="114"/>
      <c r="AC732" s="118"/>
    </row>
    <row r="733" spans="1:29" ht="15">
      <c r="A733" s="125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8"/>
    </row>
    <row r="734" spans="1:29" ht="15">
      <c r="A734" s="125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  <c r="AC734" s="118"/>
    </row>
    <row r="735" spans="1:29" ht="15">
      <c r="A735" s="125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  <c r="AB735" s="114"/>
      <c r="AC735" s="118"/>
    </row>
    <row r="736" spans="1:29" ht="15">
      <c r="A736" s="125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  <c r="AB736" s="114"/>
      <c r="AC736" s="118"/>
    </row>
    <row r="737" spans="1:29" ht="15">
      <c r="A737" s="125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  <c r="AC737" s="118"/>
    </row>
    <row r="738" spans="1:29" ht="15">
      <c r="A738" s="125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  <c r="AB738" s="114"/>
      <c r="AC738" s="118"/>
    </row>
    <row r="739" spans="1:29" ht="15">
      <c r="A739" s="125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  <c r="AA739" s="114"/>
      <c r="AB739" s="114"/>
      <c r="AC739" s="118"/>
    </row>
    <row r="740" spans="1:29" ht="15">
      <c r="A740" s="125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  <c r="AB740" s="114"/>
      <c r="AC740" s="118"/>
    </row>
    <row r="741" spans="1:29" ht="15">
      <c r="A741" s="125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  <c r="AB741" s="114"/>
      <c r="AC741" s="118"/>
    </row>
    <row r="742" spans="1:29" ht="15">
      <c r="A742" s="125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  <c r="AA742" s="114"/>
      <c r="AB742" s="114"/>
      <c r="AC742" s="118"/>
    </row>
    <row r="743" spans="1:29" ht="15">
      <c r="A743" s="125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  <c r="AB743" s="114"/>
      <c r="AC743" s="118"/>
    </row>
    <row r="744" spans="1:29" ht="15">
      <c r="A744" s="125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  <c r="AA744" s="114"/>
      <c r="AB744" s="114"/>
      <c r="AC744" s="118"/>
    </row>
    <row r="745" spans="1:29" ht="15">
      <c r="A745" s="125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  <c r="AA745" s="114"/>
      <c r="AB745" s="114"/>
      <c r="AC745" s="118"/>
    </row>
    <row r="746" spans="1:29" ht="15">
      <c r="A746" s="125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  <c r="AA746" s="114"/>
      <c r="AB746" s="114"/>
      <c r="AC746" s="118"/>
    </row>
    <row r="747" spans="1:29" ht="15">
      <c r="A747" s="125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  <c r="AA747" s="114"/>
      <c r="AB747" s="114"/>
      <c r="AC747" s="118"/>
    </row>
    <row r="748" spans="1:29" ht="15">
      <c r="A748" s="125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  <c r="AA748" s="114"/>
      <c r="AB748" s="114"/>
      <c r="AC748" s="118"/>
    </row>
    <row r="749" spans="1:29" ht="15">
      <c r="A749" s="125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  <c r="AC749" s="118"/>
    </row>
    <row r="750" spans="1:29" ht="15">
      <c r="A750" s="125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8"/>
    </row>
    <row r="751" spans="1:29" ht="15">
      <c r="A751" s="125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8"/>
    </row>
    <row r="752" spans="1:29" ht="15">
      <c r="A752" s="125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  <c r="AC752" s="118"/>
    </row>
    <row r="753" spans="1:29" ht="15">
      <c r="A753" s="125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8"/>
    </row>
    <row r="754" spans="1:29" ht="15">
      <c r="A754" s="125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  <c r="AC754" s="118"/>
    </row>
    <row r="755" spans="1:29" ht="15">
      <c r="A755" s="125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8"/>
    </row>
    <row r="756" spans="1:29" ht="15">
      <c r="A756" s="125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8"/>
    </row>
    <row r="757" spans="1:29" ht="15">
      <c r="A757" s="125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  <c r="AA757" s="114"/>
      <c r="AB757" s="114"/>
      <c r="AC757" s="118"/>
    </row>
    <row r="758" spans="1:29" ht="15">
      <c r="A758" s="125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  <c r="AA758" s="114"/>
      <c r="AB758" s="114"/>
      <c r="AC758" s="118"/>
    </row>
    <row r="759" spans="1:29" ht="15">
      <c r="A759" s="125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14"/>
      <c r="AC759" s="118"/>
    </row>
    <row r="760" spans="1:29" ht="15">
      <c r="A760" s="125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8"/>
    </row>
    <row r="761" spans="1:29" ht="15">
      <c r="A761" s="125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8"/>
    </row>
    <row r="762" spans="1:29" ht="15">
      <c r="A762" s="125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8"/>
    </row>
    <row r="763" spans="1:29" ht="15">
      <c r="A763" s="125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8"/>
    </row>
    <row r="764" spans="1:29" ht="15">
      <c r="A764" s="125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8"/>
    </row>
    <row r="765" spans="1:29" ht="15">
      <c r="A765" s="125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8"/>
    </row>
    <row r="766" spans="1:29" ht="15">
      <c r="A766" s="125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  <c r="AC766" s="118"/>
    </row>
    <row r="767" spans="1:29" ht="15">
      <c r="A767" s="125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  <c r="AC767" s="118"/>
    </row>
    <row r="768" spans="1:29" ht="15">
      <c r="A768" s="125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8"/>
    </row>
    <row r="769" spans="1:29" ht="15">
      <c r="A769" s="125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  <c r="AC769" s="118"/>
    </row>
    <row r="770" spans="1:29" ht="15">
      <c r="A770" s="125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  <c r="AC770" s="118"/>
    </row>
    <row r="771" spans="1:29" ht="15">
      <c r="A771" s="125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8"/>
    </row>
    <row r="772" spans="1:29" ht="15">
      <c r="A772" s="125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  <c r="AB772" s="114"/>
      <c r="AC772" s="118"/>
    </row>
    <row r="773" spans="1:29" ht="15">
      <c r="A773" s="125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  <c r="AA773" s="114"/>
      <c r="AB773" s="114"/>
      <c r="AC773" s="118"/>
    </row>
    <row r="774" spans="1:29" ht="15">
      <c r="A774" s="125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  <c r="AA774" s="114"/>
      <c r="AB774" s="114"/>
      <c r="AC774" s="118"/>
    </row>
    <row r="775" spans="1:29" ht="15">
      <c r="A775" s="125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  <c r="AA775" s="114"/>
      <c r="AB775" s="114"/>
      <c r="AC775" s="118"/>
    </row>
    <row r="776" spans="1:29" ht="15">
      <c r="A776" s="125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  <c r="AA776" s="114"/>
      <c r="AB776" s="114"/>
      <c r="AC776" s="118"/>
    </row>
    <row r="777" spans="1:29" ht="15">
      <c r="A777" s="125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  <c r="AB777" s="114"/>
      <c r="AC777" s="118"/>
    </row>
    <row r="778" spans="1:29" ht="15">
      <c r="A778" s="125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  <c r="AA778" s="114"/>
      <c r="AB778" s="114"/>
      <c r="AC778" s="118"/>
    </row>
    <row r="779" spans="1:29" ht="15">
      <c r="A779" s="125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  <c r="AC779" s="118"/>
    </row>
    <row r="780" spans="1:29" ht="15">
      <c r="A780" s="125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  <c r="AC780" s="118"/>
    </row>
    <row r="781" spans="1:29" ht="15">
      <c r="A781" s="125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  <c r="AB781" s="114"/>
      <c r="AC781" s="118"/>
    </row>
    <row r="782" spans="1:29" ht="15">
      <c r="A782" s="125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  <c r="AA782" s="114"/>
      <c r="AB782" s="114"/>
      <c r="AC782" s="118"/>
    </row>
    <row r="783" spans="1:29" ht="15">
      <c r="A783" s="125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  <c r="AB783" s="114"/>
      <c r="AC783" s="118"/>
    </row>
    <row r="784" spans="1:29" ht="15">
      <c r="A784" s="125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  <c r="AA784" s="114"/>
      <c r="AB784" s="114"/>
      <c r="AC784" s="118"/>
    </row>
    <row r="785" spans="1:29" ht="15">
      <c r="A785" s="125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  <c r="AC785" s="118"/>
    </row>
    <row r="786" spans="1:29" ht="15">
      <c r="A786" s="125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  <c r="AC786" s="118"/>
    </row>
    <row r="787" spans="1:29" ht="15">
      <c r="A787" s="125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  <c r="AC787" s="118"/>
    </row>
    <row r="788" spans="1:29" ht="15">
      <c r="A788" s="125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  <c r="AC788" s="118"/>
    </row>
    <row r="789" spans="1:29" ht="15">
      <c r="A789" s="125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8"/>
    </row>
    <row r="790" spans="1:29" ht="15">
      <c r="A790" s="125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  <c r="AB790" s="114"/>
      <c r="AC790" s="118"/>
    </row>
    <row r="791" spans="1:29" ht="15">
      <c r="A791" s="125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8"/>
    </row>
    <row r="792" spans="1:29" ht="15">
      <c r="A792" s="125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  <c r="AC792" s="118"/>
    </row>
    <row r="793" spans="1:29" ht="15">
      <c r="A793" s="125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  <c r="AA793" s="114"/>
      <c r="AB793" s="114"/>
      <c r="AC793" s="118"/>
    </row>
    <row r="794" spans="1:29" ht="15">
      <c r="A794" s="125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  <c r="AA794" s="114"/>
      <c r="AB794" s="114"/>
      <c r="AC794" s="118"/>
    </row>
    <row r="795" spans="1:29" ht="15">
      <c r="A795" s="125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  <c r="AA795" s="114"/>
      <c r="AB795" s="114"/>
      <c r="AC795" s="118"/>
    </row>
    <row r="796" spans="1:29" ht="15">
      <c r="A796" s="125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  <c r="AC796" s="118"/>
    </row>
    <row r="797" spans="1:29" ht="15">
      <c r="A797" s="125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8"/>
    </row>
    <row r="798" spans="1:29" ht="15">
      <c r="A798" s="125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  <c r="AB798" s="114"/>
      <c r="AC798" s="118"/>
    </row>
    <row r="799" spans="1:29" ht="15">
      <c r="A799" s="125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  <c r="AC799" s="118"/>
    </row>
    <row r="800" spans="1:29" ht="15">
      <c r="A800" s="125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  <c r="AB800" s="114"/>
      <c r="AC800" s="118"/>
    </row>
    <row r="801" spans="1:29" ht="15">
      <c r="A801" s="125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  <c r="AB801" s="114"/>
      <c r="AC801" s="118"/>
    </row>
    <row r="802" spans="1:29" ht="15">
      <c r="A802" s="125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  <c r="AC802" s="118"/>
    </row>
    <row r="803" spans="1:29" ht="15">
      <c r="A803" s="125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  <c r="AB803" s="114"/>
      <c r="AC803" s="118"/>
    </row>
    <row r="804" spans="1:29" ht="15">
      <c r="A804" s="125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  <c r="AB804" s="114"/>
      <c r="AC804" s="118"/>
    </row>
    <row r="805" spans="1:29" ht="15">
      <c r="A805" s="125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8"/>
    </row>
    <row r="806" spans="1:29" ht="15">
      <c r="A806" s="125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  <c r="AB806" s="114"/>
      <c r="AC806" s="118"/>
    </row>
    <row r="807" spans="1:29" ht="15">
      <c r="A807" s="125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  <c r="AB807" s="114"/>
      <c r="AC807" s="118"/>
    </row>
    <row r="808" spans="1:29" ht="15">
      <c r="A808" s="125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  <c r="AA808" s="114"/>
      <c r="AB808" s="114"/>
      <c r="AC808" s="118"/>
    </row>
    <row r="809" spans="1:29" ht="15">
      <c r="A809" s="125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  <c r="AA809" s="114"/>
      <c r="AB809" s="114"/>
      <c r="AC809" s="118"/>
    </row>
    <row r="810" spans="1:29" ht="15">
      <c r="A810" s="125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  <c r="AA810" s="114"/>
      <c r="AB810" s="114"/>
      <c r="AC810" s="118"/>
    </row>
    <row r="811" spans="1:29" ht="15">
      <c r="A811" s="125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  <c r="AC811" s="118"/>
    </row>
    <row r="812" spans="1:29" ht="15">
      <c r="A812" s="125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  <c r="AA812" s="114"/>
      <c r="AB812" s="114"/>
      <c r="AC812" s="118"/>
    </row>
    <row r="813" spans="1:29" ht="15">
      <c r="A813" s="125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  <c r="AA813" s="114"/>
      <c r="AB813" s="114"/>
      <c r="AC813" s="118"/>
    </row>
    <row r="814" spans="1:29" ht="15">
      <c r="A814" s="125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  <c r="AB814" s="114"/>
      <c r="AC814" s="118"/>
    </row>
    <row r="815" spans="1:29" ht="15">
      <c r="A815" s="125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  <c r="AA815" s="114"/>
      <c r="AB815" s="114"/>
      <c r="AC815" s="118"/>
    </row>
    <row r="816" spans="1:29" ht="15">
      <c r="A816" s="125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  <c r="AA816" s="114"/>
      <c r="AB816" s="114"/>
      <c r="AC816" s="118"/>
    </row>
    <row r="817" spans="1:29" ht="15">
      <c r="A817" s="125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  <c r="AA817" s="114"/>
      <c r="AB817" s="114"/>
      <c r="AC817" s="118"/>
    </row>
    <row r="818" spans="1:29" ht="15">
      <c r="A818" s="125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  <c r="AA818" s="114"/>
      <c r="AB818" s="114"/>
      <c r="AC818" s="118"/>
    </row>
    <row r="819" spans="1:29" ht="15">
      <c r="A819" s="125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  <c r="AA819" s="114"/>
      <c r="AB819" s="114"/>
      <c r="AC819" s="118"/>
    </row>
    <row r="820" spans="1:29" ht="15">
      <c r="A820" s="125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  <c r="AB820" s="114"/>
      <c r="AC820" s="118"/>
    </row>
    <row r="821" spans="1:29" ht="15">
      <c r="A821" s="125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  <c r="AC821" s="118"/>
    </row>
    <row r="822" spans="1:29" ht="15">
      <c r="A822" s="125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  <c r="AB822" s="114"/>
      <c r="AC822" s="118"/>
    </row>
    <row r="823" spans="1:29" ht="15">
      <c r="A823" s="125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  <c r="AC823" s="118"/>
    </row>
    <row r="824" spans="1:29" ht="15">
      <c r="A824" s="125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  <c r="AB824" s="114"/>
      <c r="AC824" s="118"/>
    </row>
    <row r="825" spans="1:29" ht="15">
      <c r="A825" s="125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  <c r="AB825" s="114"/>
      <c r="AC825" s="118"/>
    </row>
    <row r="826" spans="1:29" ht="15">
      <c r="A826" s="125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  <c r="AA826" s="114"/>
      <c r="AB826" s="114"/>
      <c r="AC826" s="118"/>
    </row>
    <row r="827" spans="1:29" ht="15">
      <c r="A827" s="125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  <c r="AA827" s="114"/>
      <c r="AB827" s="114"/>
      <c r="AC827" s="118"/>
    </row>
    <row r="828" spans="1:29" ht="15">
      <c r="A828" s="125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  <c r="AC828" s="118"/>
    </row>
    <row r="829" spans="1:29" ht="15">
      <c r="A829" s="125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8"/>
    </row>
    <row r="830" spans="1:29" ht="15">
      <c r="A830" s="125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  <c r="AC830" s="118"/>
    </row>
    <row r="831" spans="1:29" ht="15">
      <c r="A831" s="125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  <c r="AC831" s="118"/>
    </row>
    <row r="832" spans="1:29" ht="15">
      <c r="A832" s="125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8"/>
    </row>
    <row r="833" spans="1:29" ht="15">
      <c r="A833" s="125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8"/>
    </row>
    <row r="834" spans="1:29" ht="15">
      <c r="A834" s="125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8"/>
    </row>
    <row r="835" spans="1:29" ht="15">
      <c r="A835" s="125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8"/>
    </row>
    <row r="836" spans="1:29" ht="15">
      <c r="A836" s="125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8"/>
    </row>
    <row r="837" spans="1:29" ht="15">
      <c r="A837" s="125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8"/>
    </row>
    <row r="838" spans="1:29" ht="15">
      <c r="A838" s="125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8"/>
    </row>
    <row r="839" spans="1:29" ht="15">
      <c r="A839" s="125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8"/>
    </row>
    <row r="840" spans="1:29" ht="15">
      <c r="A840" s="125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8"/>
    </row>
    <row r="841" spans="1:29" ht="15">
      <c r="A841" s="125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8"/>
    </row>
    <row r="842" spans="1:29" ht="15">
      <c r="A842" s="125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  <c r="AB842" s="114"/>
      <c r="AC842" s="118"/>
    </row>
    <row r="843" spans="1:29" ht="15">
      <c r="A843" s="125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  <c r="AA843" s="114"/>
      <c r="AB843" s="114"/>
      <c r="AC843" s="118"/>
    </row>
    <row r="844" spans="1:29" ht="15">
      <c r="A844" s="125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  <c r="AB844" s="114"/>
      <c r="AC844" s="118"/>
    </row>
    <row r="845" spans="1:29" ht="15">
      <c r="A845" s="125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  <c r="AA845" s="114"/>
      <c r="AB845" s="114"/>
      <c r="AC845" s="118"/>
    </row>
    <row r="846" spans="1:29" ht="15">
      <c r="A846" s="125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  <c r="AA846" s="114"/>
      <c r="AB846" s="114"/>
      <c r="AC846" s="118"/>
    </row>
    <row r="847" spans="1:29" ht="15">
      <c r="A847" s="125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  <c r="AA847" s="114"/>
      <c r="AB847" s="114"/>
      <c r="AC847" s="118"/>
    </row>
    <row r="848" spans="1:29" ht="15">
      <c r="A848" s="125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  <c r="AA848" s="114"/>
      <c r="AB848" s="114"/>
      <c r="AC848" s="118"/>
    </row>
    <row r="849" spans="1:29" ht="15">
      <c r="A849" s="125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  <c r="AA849" s="114"/>
      <c r="AB849" s="114"/>
      <c r="AC849" s="118"/>
    </row>
    <row r="850" spans="1:29" ht="15">
      <c r="A850" s="125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  <c r="AB850" s="114"/>
      <c r="AC850" s="118"/>
    </row>
    <row r="851" spans="1:29" ht="15">
      <c r="A851" s="125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  <c r="AA851" s="114"/>
      <c r="AB851" s="114"/>
      <c r="AC851" s="118"/>
    </row>
    <row r="852" spans="1:29" ht="15">
      <c r="A852" s="125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  <c r="AA852" s="114"/>
      <c r="AB852" s="114"/>
      <c r="AC852" s="118"/>
    </row>
    <row r="853" spans="1:29" ht="15">
      <c r="A853" s="125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  <c r="AA853" s="114"/>
      <c r="AB853" s="114"/>
      <c r="AC853" s="118"/>
    </row>
    <row r="854" spans="1:29" ht="15">
      <c r="A854" s="125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  <c r="AA854" s="114"/>
      <c r="AB854" s="114"/>
      <c r="AC854" s="118"/>
    </row>
    <row r="855" spans="1:29" ht="15">
      <c r="A855" s="125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  <c r="AB855" s="114"/>
      <c r="AC855" s="118"/>
    </row>
    <row r="856" spans="1:29" ht="15">
      <c r="A856" s="125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8"/>
    </row>
    <row r="857" spans="1:29" ht="15">
      <c r="A857" s="125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  <c r="AB857" s="114"/>
      <c r="AC857" s="118"/>
    </row>
    <row r="858" spans="1:29" ht="15">
      <c r="A858" s="125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  <c r="AB858" s="114"/>
      <c r="AC858" s="118"/>
    </row>
    <row r="859" spans="1:29" ht="15">
      <c r="A859" s="125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  <c r="AC859" s="118"/>
    </row>
    <row r="860" spans="1:29" ht="15">
      <c r="A860" s="125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  <c r="AB860" s="114"/>
      <c r="AC860" s="118"/>
    </row>
    <row r="861" spans="1:29" ht="15">
      <c r="A861" s="125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  <c r="AC861" s="118"/>
    </row>
    <row r="862" spans="1:29" ht="15">
      <c r="A862" s="125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  <c r="AA862" s="114"/>
      <c r="AB862" s="114"/>
      <c r="AC862" s="118"/>
    </row>
    <row r="863" spans="1:29" ht="15">
      <c r="A863" s="125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  <c r="AA863" s="114"/>
      <c r="AB863" s="114"/>
      <c r="AC863" s="118"/>
    </row>
    <row r="864" spans="1:29" ht="15">
      <c r="A864" s="125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  <c r="AA864" s="114"/>
      <c r="AB864" s="114"/>
      <c r="AC864" s="118"/>
    </row>
    <row r="865" spans="1:29" ht="15">
      <c r="A865" s="125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8"/>
    </row>
    <row r="866" spans="1:29" ht="15">
      <c r="A866" s="125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  <c r="AC866" s="118"/>
    </row>
    <row r="867" spans="1:29" ht="15">
      <c r="A867" s="125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  <c r="AC867" s="118"/>
    </row>
    <row r="868" spans="1:29" ht="15">
      <c r="A868" s="125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8"/>
    </row>
    <row r="869" spans="1:29" ht="15">
      <c r="A869" s="125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  <c r="AB869" s="114"/>
      <c r="AC869" s="118"/>
    </row>
    <row r="870" spans="1:29" ht="15">
      <c r="A870" s="125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  <c r="AB870" s="114"/>
      <c r="AC870" s="118"/>
    </row>
    <row r="871" spans="1:29" ht="15">
      <c r="A871" s="125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8"/>
    </row>
    <row r="872" spans="1:29" ht="15">
      <c r="A872" s="125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  <c r="AB872" s="114"/>
      <c r="AC872" s="118"/>
    </row>
    <row r="873" spans="1:29" ht="15">
      <c r="A873" s="125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  <c r="AB873" s="114"/>
      <c r="AC873" s="118"/>
    </row>
    <row r="874" spans="1:29" ht="15">
      <c r="A874" s="125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  <c r="AB874" s="114"/>
      <c r="AC874" s="118"/>
    </row>
    <row r="875" spans="1:29" ht="15">
      <c r="A875" s="125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  <c r="AC875" s="118"/>
    </row>
    <row r="876" spans="1:29" ht="15">
      <c r="A876" s="125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  <c r="AC876" s="118"/>
    </row>
    <row r="877" spans="1:29" ht="15">
      <c r="A877" s="125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  <c r="AC877" s="118"/>
    </row>
    <row r="878" spans="1:29" ht="15">
      <c r="A878" s="125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  <c r="AB878" s="114"/>
      <c r="AC878" s="118"/>
    </row>
    <row r="879" spans="1:29" ht="15">
      <c r="A879" s="125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  <c r="AA879" s="114"/>
      <c r="AB879" s="114"/>
      <c r="AC879" s="118"/>
    </row>
    <row r="880" spans="1:29" ht="15">
      <c r="A880" s="125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  <c r="AA880" s="114"/>
      <c r="AB880" s="114"/>
      <c r="AC880" s="118"/>
    </row>
    <row r="881" spans="1:29" ht="15">
      <c r="A881" s="125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  <c r="AB881" s="114"/>
      <c r="AC881" s="118"/>
    </row>
    <row r="882" spans="1:29" ht="15">
      <c r="A882" s="125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  <c r="AA882" s="114"/>
      <c r="AB882" s="114"/>
      <c r="AC882" s="118"/>
    </row>
    <row r="883" spans="1:29" ht="15">
      <c r="A883" s="125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  <c r="AA883" s="114"/>
      <c r="AB883" s="114"/>
      <c r="AC883" s="118"/>
    </row>
    <row r="884" spans="1:29" ht="15">
      <c r="A884" s="125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  <c r="AB884" s="114"/>
      <c r="AC884" s="118"/>
    </row>
    <row r="885" spans="1:29" ht="15">
      <c r="A885" s="125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  <c r="AA885" s="114"/>
      <c r="AB885" s="114"/>
      <c r="AC885" s="118"/>
    </row>
    <row r="886" spans="1:29" ht="15">
      <c r="A886" s="125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  <c r="AA886" s="114"/>
      <c r="AB886" s="114"/>
      <c r="AC886" s="118"/>
    </row>
    <row r="887" spans="1:29" ht="15">
      <c r="A887" s="125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  <c r="AB887" s="114"/>
      <c r="AC887" s="118"/>
    </row>
    <row r="888" spans="1:29" ht="15">
      <c r="A888" s="125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  <c r="AB888" s="114"/>
      <c r="AC888" s="118"/>
    </row>
    <row r="889" spans="1:29" ht="15">
      <c r="A889" s="125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  <c r="AB889" s="114"/>
      <c r="AC889" s="118"/>
    </row>
    <row r="890" spans="1:29" ht="15">
      <c r="A890" s="125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8"/>
    </row>
    <row r="891" spans="1:29" ht="15">
      <c r="A891" s="125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  <c r="AC891" s="118"/>
    </row>
    <row r="892" spans="1:29" ht="15">
      <c r="A892" s="125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  <c r="AC892" s="118"/>
    </row>
    <row r="893" spans="1:29" ht="15">
      <c r="A893" s="125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8"/>
    </row>
    <row r="894" spans="1:29" ht="15">
      <c r="A894" s="125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  <c r="AC894" s="118"/>
    </row>
    <row r="895" spans="1:29" ht="15">
      <c r="A895" s="125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  <c r="AC895" s="118"/>
    </row>
    <row r="896" spans="1:29" ht="15">
      <c r="A896" s="125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8"/>
    </row>
    <row r="897" spans="1:29" ht="15">
      <c r="A897" s="125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  <c r="AC897" s="118"/>
    </row>
    <row r="898" spans="1:29" ht="15">
      <c r="A898" s="125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  <c r="AA898" s="114"/>
      <c r="AB898" s="114"/>
      <c r="AC898" s="118"/>
    </row>
    <row r="899" spans="1:29" ht="15">
      <c r="A899" s="125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  <c r="AA899" s="114"/>
      <c r="AB899" s="114"/>
      <c r="AC899" s="118"/>
    </row>
    <row r="900" spans="1:29" ht="15">
      <c r="A900" s="125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  <c r="AA900" s="114"/>
      <c r="AB900" s="114"/>
      <c r="AC900" s="118"/>
    </row>
    <row r="901" spans="1:29" ht="15">
      <c r="A901" s="125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  <c r="AB901" s="114"/>
      <c r="AC901" s="118"/>
    </row>
    <row r="902" spans="1:29" ht="15">
      <c r="A902" s="125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  <c r="AC902" s="118"/>
    </row>
    <row r="903" spans="1:29" ht="15">
      <c r="A903" s="125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  <c r="AB903" s="114"/>
      <c r="AC903" s="118"/>
    </row>
    <row r="904" spans="1:29" ht="15">
      <c r="A904" s="125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  <c r="AB904" s="114"/>
      <c r="AC904" s="118"/>
    </row>
    <row r="905" spans="1:29" ht="15">
      <c r="A905" s="125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  <c r="AB905" s="114"/>
      <c r="AC905" s="118"/>
    </row>
    <row r="906" spans="1:29" ht="15">
      <c r="A906" s="125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  <c r="AB906" s="114"/>
      <c r="AC906" s="118"/>
    </row>
    <row r="907" spans="1:29" ht="15">
      <c r="A907" s="125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  <c r="AB907" s="114"/>
      <c r="AC907" s="118"/>
    </row>
    <row r="908" spans="1:29" ht="15">
      <c r="A908" s="125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  <c r="AC908" s="118"/>
    </row>
    <row r="909" spans="1:29" ht="15">
      <c r="A909" s="125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  <c r="AB909" s="114"/>
      <c r="AC909" s="118"/>
    </row>
    <row r="910" spans="1:29" ht="15">
      <c r="A910" s="125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  <c r="AB910" s="114"/>
      <c r="AC910" s="118"/>
    </row>
    <row r="911" spans="1:29" ht="15">
      <c r="A911" s="125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  <c r="AC911" s="118"/>
    </row>
    <row r="912" spans="1:29" ht="15">
      <c r="A912" s="125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  <c r="AB912" s="114"/>
      <c r="AC912" s="118"/>
    </row>
    <row r="913" spans="1:29" ht="15">
      <c r="A913" s="125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  <c r="AA913" s="114"/>
      <c r="AB913" s="114"/>
      <c r="AC913" s="118"/>
    </row>
    <row r="914" spans="1:29" ht="15">
      <c r="A914" s="125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  <c r="AA914" s="114"/>
      <c r="AB914" s="114"/>
      <c r="AC914" s="118"/>
    </row>
    <row r="915" spans="1:29" ht="15">
      <c r="A915" s="125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  <c r="AA915" s="114"/>
      <c r="AB915" s="114"/>
      <c r="AC915" s="118"/>
    </row>
    <row r="916" spans="1:29" ht="15">
      <c r="A916" s="125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  <c r="AA916" s="114"/>
      <c r="AB916" s="114"/>
      <c r="AC916" s="118"/>
    </row>
    <row r="917" spans="1:29" ht="15">
      <c r="A917" s="125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  <c r="AA917" s="114"/>
      <c r="AB917" s="114"/>
      <c r="AC917" s="118"/>
    </row>
    <row r="918" spans="1:29" ht="15">
      <c r="A918" s="125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  <c r="AA918" s="114"/>
      <c r="AB918" s="114"/>
      <c r="AC918" s="118"/>
    </row>
    <row r="919" spans="1:29" ht="15">
      <c r="A919" s="125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  <c r="AA919" s="114"/>
      <c r="AB919" s="114"/>
      <c r="AC919" s="118"/>
    </row>
    <row r="920" spans="1:29" ht="15">
      <c r="A920" s="125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  <c r="AA920" s="114"/>
      <c r="AB920" s="114"/>
      <c r="AC920" s="118"/>
    </row>
    <row r="921" spans="1:29" ht="15">
      <c r="A921" s="125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  <c r="AA921" s="114"/>
      <c r="AB921" s="114"/>
      <c r="AC921" s="118"/>
    </row>
    <row r="922" spans="1:29" ht="15">
      <c r="A922" s="125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  <c r="AA922" s="114"/>
      <c r="AB922" s="114"/>
      <c r="AC922" s="118"/>
    </row>
    <row r="923" spans="1:29" ht="15">
      <c r="A923" s="125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  <c r="AA923" s="114"/>
      <c r="AB923" s="114"/>
      <c r="AC923" s="118"/>
    </row>
    <row r="924" spans="1:29" ht="15">
      <c r="A924" s="125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  <c r="AA924" s="114"/>
      <c r="AB924" s="114"/>
      <c r="AC924" s="118"/>
    </row>
    <row r="925" spans="1:29" ht="15">
      <c r="A925" s="125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  <c r="AA925" s="114"/>
      <c r="AB925" s="114"/>
      <c r="AC925" s="118"/>
    </row>
    <row r="926" spans="1:29" ht="15">
      <c r="A926" s="125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  <c r="AB926" s="114"/>
      <c r="AC926" s="118"/>
    </row>
    <row r="927" spans="1:29" ht="15">
      <c r="A927" s="125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  <c r="AC927" s="118"/>
    </row>
    <row r="928" spans="1:29" ht="15">
      <c r="A928" s="125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  <c r="AB928" s="114"/>
      <c r="AC928" s="118"/>
    </row>
    <row r="929" spans="1:29" ht="15">
      <c r="A929" s="125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  <c r="AB929" s="114"/>
      <c r="AC929" s="118"/>
    </row>
    <row r="930" spans="1:29" ht="15">
      <c r="A930" s="125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  <c r="AC930" s="118"/>
    </row>
    <row r="931" spans="1:29" ht="15">
      <c r="A931" s="125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  <c r="AB931" s="114"/>
      <c r="AC931" s="118"/>
    </row>
    <row r="932" spans="1:29" ht="15">
      <c r="A932" s="125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  <c r="AB932" s="114"/>
      <c r="AC932" s="118"/>
    </row>
    <row r="933" spans="1:29" ht="15">
      <c r="A933" s="125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  <c r="AA933" s="114"/>
      <c r="AB933" s="114"/>
      <c r="AC933" s="118"/>
    </row>
    <row r="934" spans="1:29" ht="15">
      <c r="A934" s="125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  <c r="AA934" s="114"/>
      <c r="AB934" s="114"/>
      <c r="AC934" s="118"/>
    </row>
    <row r="935" spans="1:29" ht="15">
      <c r="A935" s="125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  <c r="AA935" s="114"/>
      <c r="AB935" s="114"/>
      <c r="AC935" s="118"/>
    </row>
    <row r="936" spans="1:29" ht="15">
      <c r="A936" s="125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  <c r="AC936" s="118"/>
    </row>
    <row r="937" spans="1:29" ht="15">
      <c r="A937" s="125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  <c r="AB937" s="114"/>
      <c r="AC937" s="118"/>
    </row>
    <row r="938" spans="1:29" ht="15">
      <c r="A938" s="125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  <c r="AC938" s="118"/>
    </row>
    <row r="939" spans="1:29" ht="15">
      <c r="A939" s="125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8"/>
    </row>
    <row r="940" spans="1:29" ht="15">
      <c r="A940" s="125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  <c r="AB940" s="114"/>
      <c r="AC940" s="118"/>
    </row>
    <row r="941" spans="1:29" ht="15">
      <c r="A941" s="125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  <c r="AB941" s="114"/>
      <c r="AC941" s="118"/>
    </row>
    <row r="942" spans="1:29" ht="15">
      <c r="A942" s="125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  <c r="AC942" s="118"/>
    </row>
    <row r="943" spans="1:29" ht="15">
      <c r="A943" s="125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  <c r="AB943" s="114"/>
      <c r="AC943" s="118"/>
    </row>
    <row r="944" spans="1:29" ht="15">
      <c r="A944" s="125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  <c r="AB944" s="114"/>
      <c r="AC944" s="118"/>
    </row>
    <row r="945" spans="1:29" ht="15">
      <c r="A945" s="125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8"/>
    </row>
    <row r="946" spans="1:29" ht="15">
      <c r="A946" s="125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  <c r="AB946" s="114"/>
      <c r="AC946" s="118"/>
    </row>
    <row r="947" spans="1:29" ht="15">
      <c r="A947" s="125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  <c r="AB947" s="114"/>
      <c r="AC947" s="118"/>
    </row>
    <row r="948" spans="1:29" ht="15">
      <c r="A948" s="125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  <c r="AC948" s="118"/>
    </row>
    <row r="949" spans="1:29" ht="15">
      <c r="A949" s="125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  <c r="AA949" s="114"/>
      <c r="AB949" s="114"/>
      <c r="AC949" s="118"/>
    </row>
    <row r="950" spans="1:29" ht="15">
      <c r="A950" s="125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  <c r="AA950" s="114"/>
      <c r="AB950" s="114"/>
      <c r="AC950" s="118"/>
    </row>
    <row r="951" spans="1:29" ht="15">
      <c r="A951" s="125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  <c r="AA951" s="114"/>
      <c r="AB951" s="114"/>
      <c r="AC951" s="118"/>
    </row>
    <row r="952" spans="1:29" ht="15">
      <c r="A952" s="125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  <c r="AA952" s="114"/>
      <c r="AB952" s="114"/>
      <c r="AC952" s="118"/>
    </row>
    <row r="953" spans="1:29" ht="15">
      <c r="A953" s="125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  <c r="AA953" s="114"/>
      <c r="AB953" s="114"/>
      <c r="AC953" s="118"/>
    </row>
    <row r="954" spans="1:29" ht="15">
      <c r="A954" s="125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  <c r="AA954" s="114"/>
      <c r="AB954" s="114"/>
      <c r="AC954" s="118"/>
    </row>
    <row r="955" spans="1:29" ht="15">
      <c r="A955" s="125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  <c r="AA955" s="114"/>
      <c r="AB955" s="114"/>
      <c r="AC955" s="118"/>
    </row>
    <row r="956" spans="1:29" ht="15">
      <c r="A956" s="125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  <c r="AA956" s="114"/>
      <c r="AB956" s="114"/>
      <c r="AC956" s="118"/>
    </row>
    <row r="957" spans="1:29" ht="15">
      <c r="A957" s="125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  <c r="AA957" s="114"/>
      <c r="AB957" s="114"/>
      <c r="AC957" s="118"/>
    </row>
    <row r="958" spans="1:29" ht="15">
      <c r="A958" s="125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  <c r="AA958" s="114"/>
      <c r="AB958" s="114"/>
      <c r="AC958" s="118"/>
    </row>
    <row r="959" spans="1:29" ht="15">
      <c r="A959" s="125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  <c r="AA959" s="114"/>
      <c r="AB959" s="114"/>
      <c r="AC959" s="118"/>
    </row>
    <row r="960" spans="1:29" ht="15">
      <c r="A960" s="125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  <c r="AA960" s="114"/>
      <c r="AB960" s="114"/>
      <c r="AC960" s="118"/>
    </row>
    <row r="961" spans="1:29" ht="15">
      <c r="A961" s="125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  <c r="AB961" s="114"/>
      <c r="AC961" s="118"/>
    </row>
    <row r="962" spans="1:29" ht="15">
      <c r="A962" s="125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  <c r="AB962" s="114"/>
      <c r="AC962" s="118"/>
    </row>
    <row r="963" spans="1:29" ht="15">
      <c r="A963" s="125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  <c r="AB963" s="114"/>
      <c r="AC963" s="118"/>
    </row>
    <row r="964" spans="1:29" ht="15">
      <c r="A964" s="125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  <c r="AB964" s="114"/>
      <c r="AC964" s="118"/>
    </row>
    <row r="965" spans="1:29" ht="15">
      <c r="A965" s="125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  <c r="AB965" s="114"/>
      <c r="AC965" s="118"/>
    </row>
    <row r="966" spans="1:29" ht="15">
      <c r="A966" s="125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  <c r="AB966" s="114"/>
      <c r="AC966" s="118"/>
    </row>
    <row r="967" spans="1:29" ht="15">
      <c r="A967" s="125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  <c r="AC967" s="118"/>
    </row>
    <row r="968" spans="1:29" ht="15">
      <c r="A968" s="125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  <c r="AA968" s="114"/>
      <c r="AB968" s="114"/>
      <c r="AC968" s="118"/>
    </row>
    <row r="969" spans="1:29" ht="15">
      <c r="A969" s="125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  <c r="AA969" s="114"/>
      <c r="AB969" s="114"/>
      <c r="AC969" s="118"/>
    </row>
    <row r="970" spans="1:29" ht="15">
      <c r="A970" s="125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  <c r="AA970" s="114"/>
      <c r="AB970" s="114"/>
      <c r="AC970" s="118"/>
    </row>
    <row r="971" spans="1:29" ht="15">
      <c r="A971" s="125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  <c r="AB971" s="114"/>
      <c r="AC971" s="118"/>
    </row>
    <row r="972" spans="1:29" ht="15">
      <c r="A972" s="125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  <c r="AC972" s="118"/>
    </row>
    <row r="973" spans="1:29" ht="15">
      <c r="A973" s="125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8"/>
    </row>
    <row r="974" spans="1:29" ht="15">
      <c r="A974" s="125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  <c r="AC974" s="118"/>
    </row>
    <row r="975" spans="1:29" ht="15">
      <c r="A975" s="125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  <c r="AC975" s="118"/>
    </row>
    <row r="976" spans="1:29" ht="15">
      <c r="A976" s="125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8"/>
    </row>
    <row r="977" spans="1:29" ht="15">
      <c r="A977" s="125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  <c r="AC977" s="118"/>
    </row>
    <row r="978" spans="1:29" ht="15">
      <c r="A978" s="125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  <c r="AC978" s="118"/>
    </row>
    <row r="979" spans="1:29" ht="15">
      <c r="A979" s="125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  <c r="AC979" s="118"/>
    </row>
    <row r="980" spans="1:29" ht="15">
      <c r="A980" s="125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  <c r="AC980" s="118"/>
    </row>
    <row r="981" spans="1:29" ht="15">
      <c r="A981" s="125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  <c r="AC981" s="118"/>
    </row>
    <row r="982" spans="1:29" ht="15">
      <c r="A982" s="125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  <c r="AC982" s="118"/>
    </row>
    <row r="983" spans="1:29" ht="15">
      <c r="A983" s="125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  <c r="AA983" s="114"/>
      <c r="AB983" s="114"/>
      <c r="AC983" s="118"/>
    </row>
  </sheetData>
  <sheetProtection/>
  <mergeCells count="85">
    <mergeCell ref="T28:U29"/>
    <mergeCell ref="V28:Y29"/>
    <mergeCell ref="T24:U25"/>
    <mergeCell ref="V24:Y25"/>
    <mergeCell ref="T26:U27"/>
    <mergeCell ref="V26:Y27"/>
    <mergeCell ref="O118:Q119"/>
    <mergeCell ref="R118:W119"/>
    <mergeCell ref="O114:Q115"/>
    <mergeCell ref="R114:W115"/>
    <mergeCell ref="O116:Q117"/>
    <mergeCell ref="R116:W117"/>
    <mergeCell ref="U105:Y106"/>
    <mergeCell ref="U19:Y20"/>
    <mergeCell ref="M38:Q39"/>
    <mergeCell ref="M42:Q43"/>
    <mergeCell ref="U40:Y41"/>
    <mergeCell ref="T57:Y58"/>
    <mergeCell ref="R40:S41"/>
    <mergeCell ref="U38:X38"/>
    <mergeCell ref="T55:V56"/>
    <mergeCell ref="U83:V84"/>
    <mergeCell ref="B95:I96"/>
    <mergeCell ref="B99:I100"/>
    <mergeCell ref="M103:Q104"/>
    <mergeCell ref="M107:Q108"/>
    <mergeCell ref="N12:O13"/>
    <mergeCell ref="N28:O29"/>
    <mergeCell ref="Q19:R20"/>
    <mergeCell ref="B91:I92"/>
    <mergeCell ref="N78:O79"/>
    <mergeCell ref="M52:N53"/>
    <mergeCell ref="K8:L9"/>
    <mergeCell ref="K16:L17"/>
    <mergeCell ref="K24:L25"/>
    <mergeCell ref="K32:L33"/>
    <mergeCell ref="U103:X103"/>
    <mergeCell ref="K81:L82"/>
    <mergeCell ref="K89:L90"/>
    <mergeCell ref="K97:L98"/>
    <mergeCell ref="U85:Y86"/>
    <mergeCell ref="U17:V18"/>
    <mergeCell ref="M61:N62"/>
    <mergeCell ref="J64:K65"/>
    <mergeCell ref="P57:Q58"/>
    <mergeCell ref="A87:A88"/>
    <mergeCell ref="B87:I88"/>
    <mergeCell ref="A91:A92"/>
    <mergeCell ref="B79:I80"/>
    <mergeCell ref="A79:A80"/>
    <mergeCell ref="A66:A67"/>
    <mergeCell ref="A83:A84"/>
    <mergeCell ref="N93:O94"/>
    <mergeCell ref="Q85:R86"/>
    <mergeCell ref="B66:I67"/>
    <mergeCell ref="B75:I76"/>
    <mergeCell ref="R105:S106"/>
    <mergeCell ref="A34:A35"/>
    <mergeCell ref="B34:I35"/>
    <mergeCell ref="A58:A59"/>
    <mergeCell ref="B50:I51"/>
    <mergeCell ref="A75:A76"/>
    <mergeCell ref="A95:A96"/>
    <mergeCell ref="A99:A100"/>
    <mergeCell ref="A14:A15"/>
    <mergeCell ref="B14:I15"/>
    <mergeCell ref="A26:A27"/>
    <mergeCell ref="B26:I27"/>
    <mergeCell ref="B18:I19"/>
    <mergeCell ref="A22:A23"/>
    <mergeCell ref="B22:I23"/>
    <mergeCell ref="A18:A19"/>
    <mergeCell ref="B83:I84"/>
    <mergeCell ref="A62:A63"/>
    <mergeCell ref="B54:I55"/>
    <mergeCell ref="B62:I63"/>
    <mergeCell ref="A50:A51"/>
    <mergeCell ref="A54:A55"/>
    <mergeCell ref="A6:A7"/>
    <mergeCell ref="B6:I7"/>
    <mergeCell ref="A10:A11"/>
    <mergeCell ref="B10:I11"/>
    <mergeCell ref="B58:I59"/>
    <mergeCell ref="A30:A31"/>
    <mergeCell ref="B30:I3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G49"/>
  <sheetViews>
    <sheetView zoomScaleSheetLayoutView="100" zoomScalePageLayoutView="0" workbookViewId="0" topLeftCell="A1">
      <selection activeCell="B1" sqref="B1:G1"/>
    </sheetView>
  </sheetViews>
  <sheetFormatPr defaultColWidth="9.00390625" defaultRowHeight="13.5"/>
  <cols>
    <col min="1" max="1" width="2.625" style="36" customWidth="1"/>
    <col min="2" max="2" width="9.625" style="37" customWidth="1"/>
    <col min="3" max="3" width="9.625" style="204" customWidth="1"/>
    <col min="4" max="4" width="33.625" style="15" customWidth="1"/>
    <col min="5" max="5" width="19.375" style="19" customWidth="1"/>
    <col min="6" max="6" width="21.00390625" style="19" bestFit="1" customWidth="1"/>
    <col min="7" max="7" width="6.625" style="36" customWidth="1"/>
    <col min="8" max="16384" width="9.00390625" style="36" customWidth="1"/>
  </cols>
  <sheetData>
    <row r="1" spans="1:7" ht="45" customHeight="1">
      <c r="A1" s="34"/>
      <c r="B1" s="402" t="s">
        <v>253</v>
      </c>
      <c r="C1" s="402"/>
      <c r="D1" s="402"/>
      <c r="E1" s="402"/>
      <c r="F1" s="402"/>
      <c r="G1" s="402"/>
    </row>
    <row r="2" spans="1:6" ht="19.5" customHeight="1" thickBot="1">
      <c r="A2" s="35"/>
      <c r="B2" s="401"/>
      <c r="C2" s="401"/>
      <c r="D2" s="401"/>
      <c r="E2" s="401"/>
      <c r="F2" s="401"/>
    </row>
    <row r="3" spans="2:7" ht="27" customHeight="1" thickBot="1">
      <c r="B3" s="223" t="s">
        <v>0</v>
      </c>
      <c r="C3" s="224" t="s">
        <v>165</v>
      </c>
      <c r="D3" s="225" t="s">
        <v>166</v>
      </c>
      <c r="E3" s="226" t="s">
        <v>256</v>
      </c>
      <c r="F3" s="226" t="s">
        <v>255</v>
      </c>
      <c r="G3" s="242" t="s">
        <v>254</v>
      </c>
    </row>
    <row r="4" spans="2:7" ht="27" customHeight="1">
      <c r="B4" s="227">
        <v>1</v>
      </c>
      <c r="C4" s="228" t="s">
        <v>37</v>
      </c>
      <c r="D4" s="229" t="s">
        <v>130</v>
      </c>
      <c r="E4" s="230"/>
      <c r="F4" s="230"/>
      <c r="G4" s="243"/>
    </row>
    <row r="5" spans="2:7" ht="27" customHeight="1">
      <c r="B5" s="231">
        <v>2</v>
      </c>
      <c r="C5" s="230" t="s">
        <v>54</v>
      </c>
      <c r="D5" s="358" t="s">
        <v>12</v>
      </c>
      <c r="E5" s="230" t="s">
        <v>287</v>
      </c>
      <c r="F5" s="233" t="s">
        <v>288</v>
      </c>
      <c r="G5" s="244">
        <v>6</v>
      </c>
    </row>
    <row r="6" spans="2:7" ht="27" customHeight="1">
      <c r="B6" s="231">
        <v>3</v>
      </c>
      <c r="C6" s="230" t="s">
        <v>55</v>
      </c>
      <c r="D6" s="229" t="s">
        <v>132</v>
      </c>
      <c r="E6" s="230"/>
      <c r="F6" s="230"/>
      <c r="G6" s="244"/>
    </row>
    <row r="7" spans="2:7" ht="27" customHeight="1">
      <c r="B7" s="231">
        <v>4</v>
      </c>
      <c r="C7" s="230" t="s">
        <v>56</v>
      </c>
      <c r="D7" s="232" t="s">
        <v>43</v>
      </c>
      <c r="E7" s="230"/>
      <c r="F7" s="230"/>
      <c r="G7" s="244"/>
    </row>
    <row r="8" spans="2:7" ht="27" customHeight="1">
      <c r="B8" s="231">
        <v>5</v>
      </c>
      <c r="C8" s="230" t="s">
        <v>170</v>
      </c>
      <c r="D8" s="232" t="s">
        <v>135</v>
      </c>
      <c r="E8" s="230"/>
      <c r="F8" s="230"/>
      <c r="G8" s="244"/>
    </row>
    <row r="9" spans="2:7" ht="27" customHeight="1">
      <c r="B9" s="231">
        <v>6</v>
      </c>
      <c r="C9" s="230" t="s">
        <v>171</v>
      </c>
      <c r="D9" s="234" t="s">
        <v>137</v>
      </c>
      <c r="E9" s="233"/>
      <c r="F9" s="233"/>
      <c r="G9" s="244"/>
    </row>
    <row r="10" spans="2:7" ht="27" customHeight="1">
      <c r="B10" s="231">
        <v>7</v>
      </c>
      <c r="C10" s="230" t="s">
        <v>3</v>
      </c>
      <c r="D10" s="229" t="s">
        <v>134</v>
      </c>
      <c r="E10" s="230"/>
      <c r="F10" s="230"/>
      <c r="G10" s="244"/>
    </row>
    <row r="11" spans="2:7" ht="27" customHeight="1">
      <c r="B11" s="231">
        <v>8</v>
      </c>
      <c r="C11" s="230" t="s">
        <v>4</v>
      </c>
      <c r="D11" s="358" t="s">
        <v>131</v>
      </c>
      <c r="E11" s="230" t="s">
        <v>285</v>
      </c>
      <c r="F11" s="230" t="s">
        <v>286</v>
      </c>
      <c r="G11" s="244">
        <v>6</v>
      </c>
    </row>
    <row r="12" spans="2:7" ht="27" customHeight="1">
      <c r="B12" s="231">
        <v>9</v>
      </c>
      <c r="C12" s="230" t="s">
        <v>57</v>
      </c>
      <c r="D12" s="357" t="s">
        <v>133</v>
      </c>
      <c r="E12" s="230" t="s">
        <v>289</v>
      </c>
      <c r="F12" s="230" t="s">
        <v>290</v>
      </c>
      <c r="G12" s="244">
        <v>6</v>
      </c>
    </row>
    <row r="13" spans="2:7" ht="27" customHeight="1">
      <c r="B13" s="231">
        <v>10</v>
      </c>
      <c r="C13" s="230" t="s">
        <v>59</v>
      </c>
      <c r="D13" s="229" t="s">
        <v>9</v>
      </c>
      <c r="E13" s="230"/>
      <c r="F13" s="230"/>
      <c r="G13" s="244"/>
    </row>
    <row r="14" spans="2:7" ht="27" customHeight="1">
      <c r="B14" s="231">
        <v>11</v>
      </c>
      <c r="C14" s="230" t="s">
        <v>172</v>
      </c>
      <c r="D14" s="229" t="s">
        <v>136</v>
      </c>
      <c r="E14" s="230"/>
      <c r="F14" s="230"/>
      <c r="G14" s="244"/>
    </row>
    <row r="15" spans="2:7" ht="27" customHeight="1">
      <c r="B15" s="231">
        <v>12</v>
      </c>
      <c r="C15" s="230" t="s">
        <v>173</v>
      </c>
      <c r="D15" s="358" t="s">
        <v>10</v>
      </c>
      <c r="E15" s="230" t="s">
        <v>283</v>
      </c>
      <c r="F15" s="230" t="s">
        <v>284</v>
      </c>
      <c r="G15" s="244">
        <v>6</v>
      </c>
    </row>
    <row r="16" spans="2:7" ht="27" customHeight="1" thickBot="1">
      <c r="B16" s="235">
        <v>13</v>
      </c>
      <c r="C16" s="236" t="s">
        <v>174</v>
      </c>
      <c r="D16" s="248" t="s">
        <v>138</v>
      </c>
      <c r="E16" s="249"/>
      <c r="F16" s="249"/>
      <c r="G16" s="250"/>
    </row>
    <row r="17" spans="2:7" ht="27" customHeight="1" thickTop="1">
      <c r="B17" s="237" t="s">
        <v>167</v>
      </c>
      <c r="C17" s="238" t="s">
        <v>5</v>
      </c>
      <c r="D17" s="360" t="s">
        <v>154</v>
      </c>
      <c r="E17" s="238" t="s">
        <v>276</v>
      </c>
      <c r="F17" s="238" t="s">
        <v>277</v>
      </c>
      <c r="G17" s="243">
        <v>2</v>
      </c>
    </row>
    <row r="18" spans="2:7" ht="27" customHeight="1">
      <c r="B18" s="231" t="s">
        <v>168</v>
      </c>
      <c r="C18" s="230" t="s">
        <v>6</v>
      </c>
      <c r="D18" s="359" t="s">
        <v>155</v>
      </c>
      <c r="E18" s="387" t="s">
        <v>278</v>
      </c>
      <c r="F18" s="230" t="s">
        <v>279</v>
      </c>
      <c r="G18" s="244">
        <v>4</v>
      </c>
    </row>
    <row r="19" spans="2:7" ht="27" customHeight="1">
      <c r="B19" s="231" t="s">
        <v>169</v>
      </c>
      <c r="C19" s="230" t="s">
        <v>60</v>
      </c>
      <c r="D19" s="357" t="s">
        <v>156</v>
      </c>
      <c r="E19" s="230" t="s">
        <v>291</v>
      </c>
      <c r="F19" s="230" t="s">
        <v>292</v>
      </c>
      <c r="G19" s="244">
        <v>4</v>
      </c>
    </row>
    <row r="20" spans="2:7" ht="27" customHeight="1">
      <c r="B20" s="231" t="s">
        <v>161</v>
      </c>
      <c r="C20" s="238" t="s">
        <v>61</v>
      </c>
      <c r="D20" s="358" t="s">
        <v>157</v>
      </c>
      <c r="E20" s="230" t="s">
        <v>281</v>
      </c>
      <c r="F20" s="230" t="s">
        <v>282</v>
      </c>
      <c r="G20" s="244">
        <v>4</v>
      </c>
    </row>
    <row r="21" spans="2:7" ht="27" customHeight="1">
      <c r="B21" s="231" t="s">
        <v>162</v>
      </c>
      <c r="C21" s="230" t="s">
        <v>17</v>
      </c>
      <c r="D21" s="232" t="s">
        <v>158</v>
      </c>
      <c r="E21" s="230"/>
      <c r="F21" s="230"/>
      <c r="G21" s="244"/>
    </row>
    <row r="22" spans="2:7" ht="27" customHeight="1">
      <c r="B22" s="231" t="s">
        <v>163</v>
      </c>
      <c r="C22" s="238" t="s">
        <v>7</v>
      </c>
      <c r="D22" s="229" t="s">
        <v>159</v>
      </c>
      <c r="E22" s="230"/>
      <c r="F22" s="233"/>
      <c r="G22" s="244"/>
    </row>
    <row r="23" spans="2:7" ht="27" customHeight="1" thickBot="1">
      <c r="B23" s="240" t="s">
        <v>164</v>
      </c>
      <c r="C23" s="241" t="s">
        <v>62</v>
      </c>
      <c r="D23" s="245" t="s">
        <v>160</v>
      </c>
      <c r="E23" s="241"/>
      <c r="F23" s="241"/>
      <c r="G23" s="246"/>
    </row>
    <row r="24" spans="3:6" ht="19.5" customHeight="1" hidden="1">
      <c r="C24" s="220" t="s">
        <v>18</v>
      </c>
      <c r="D24" s="221" t="s">
        <v>45</v>
      </c>
      <c r="E24" s="351"/>
      <c r="F24" s="222" t="s">
        <v>44</v>
      </c>
    </row>
    <row r="25" spans="3:6" ht="19.5" customHeight="1" hidden="1">
      <c r="C25" s="129" t="s">
        <v>67</v>
      </c>
      <c r="D25" s="130" t="s">
        <v>68</v>
      </c>
      <c r="E25" s="33"/>
      <c r="F25" s="54" t="s">
        <v>46</v>
      </c>
    </row>
    <row r="26" spans="3:6" ht="19.5" customHeight="1" hidden="1">
      <c r="C26" s="129" t="s">
        <v>19</v>
      </c>
      <c r="D26" s="130" t="s">
        <v>70</v>
      </c>
      <c r="E26" s="33"/>
      <c r="F26" s="54" t="s">
        <v>58</v>
      </c>
    </row>
    <row r="27" spans="3:6" ht="19.5" customHeight="1" hidden="1">
      <c r="C27" s="129" t="s">
        <v>71</v>
      </c>
      <c r="D27" s="130" t="s">
        <v>24</v>
      </c>
      <c r="E27" s="33"/>
      <c r="F27" s="54" t="s">
        <v>16</v>
      </c>
    </row>
    <row r="28" spans="3:6" ht="19.5" customHeight="1" hidden="1">
      <c r="C28" s="129" t="s">
        <v>72</v>
      </c>
      <c r="D28" s="52" t="s">
        <v>73</v>
      </c>
      <c r="E28" s="393"/>
      <c r="F28" s="53" t="s">
        <v>23</v>
      </c>
    </row>
    <row r="29" spans="2:6" ht="19.5" customHeight="1" hidden="1">
      <c r="B29" s="190" t="s">
        <v>74</v>
      </c>
      <c r="C29" s="129" t="s">
        <v>75</v>
      </c>
      <c r="D29" s="52" t="s">
        <v>76</v>
      </c>
      <c r="E29" s="393"/>
      <c r="F29" s="53" t="s">
        <v>47</v>
      </c>
    </row>
    <row r="30" spans="2:6" ht="19.5" customHeight="1" hidden="1">
      <c r="B30" s="190" t="s">
        <v>77</v>
      </c>
      <c r="C30" s="129" t="s">
        <v>78</v>
      </c>
      <c r="D30" s="52" t="s">
        <v>79</v>
      </c>
      <c r="E30" s="393"/>
      <c r="F30" s="53" t="s">
        <v>25</v>
      </c>
    </row>
    <row r="31" spans="2:6" ht="19.5" customHeight="1" hidden="1">
      <c r="B31" s="190" t="s">
        <v>80</v>
      </c>
      <c r="C31" s="129" t="s">
        <v>81</v>
      </c>
      <c r="D31" s="52" t="s">
        <v>48</v>
      </c>
      <c r="E31" s="393"/>
      <c r="F31" s="53" t="s">
        <v>82</v>
      </c>
    </row>
    <row r="32" spans="2:6" ht="19.5" customHeight="1" hidden="1" thickBot="1">
      <c r="B32" s="189" t="s">
        <v>83</v>
      </c>
      <c r="C32" s="131" t="s">
        <v>84</v>
      </c>
      <c r="D32" s="186" t="s">
        <v>85</v>
      </c>
      <c r="E32" s="394"/>
      <c r="F32" s="187" t="s">
        <v>15</v>
      </c>
    </row>
    <row r="33" spans="2:6" ht="19.5" customHeight="1" hidden="1" thickTop="1">
      <c r="B33" s="188" t="s">
        <v>86</v>
      </c>
      <c r="C33" s="132" t="s">
        <v>38</v>
      </c>
      <c r="D33" s="133" t="s">
        <v>87</v>
      </c>
      <c r="E33" s="51"/>
      <c r="F33" s="136" t="s">
        <v>44</v>
      </c>
    </row>
    <row r="34" spans="2:6" ht="19.5" customHeight="1" hidden="1">
      <c r="B34" s="190" t="s">
        <v>88</v>
      </c>
      <c r="C34" s="129" t="s">
        <v>39</v>
      </c>
      <c r="D34" s="130" t="s">
        <v>89</v>
      </c>
      <c r="E34" s="33"/>
      <c r="F34" s="54" t="s">
        <v>58</v>
      </c>
    </row>
    <row r="35" spans="2:6" ht="19.5" customHeight="1" hidden="1">
      <c r="B35" s="190" t="s">
        <v>90</v>
      </c>
      <c r="C35" s="129" t="s">
        <v>91</v>
      </c>
      <c r="D35" s="191" t="s">
        <v>92</v>
      </c>
      <c r="E35" s="395"/>
      <c r="F35" s="54" t="s">
        <v>93</v>
      </c>
    </row>
    <row r="36" spans="2:6" ht="19.5" customHeight="1" hidden="1">
      <c r="B36" s="190" t="s">
        <v>94</v>
      </c>
      <c r="C36" s="129" t="s">
        <v>95</v>
      </c>
      <c r="D36" s="130" t="s">
        <v>96</v>
      </c>
      <c r="E36" s="33"/>
      <c r="F36" s="54" t="s">
        <v>63</v>
      </c>
    </row>
    <row r="37" spans="2:6" ht="19.5" customHeight="1" hidden="1" thickBot="1">
      <c r="B37" s="189" t="s">
        <v>97</v>
      </c>
      <c r="C37" s="131" t="s">
        <v>98</v>
      </c>
      <c r="D37" s="134" t="s">
        <v>99</v>
      </c>
      <c r="E37" s="396"/>
      <c r="F37" s="135" t="s">
        <v>15</v>
      </c>
    </row>
    <row r="38" spans="2:6" ht="19.5" customHeight="1" hidden="1" thickTop="1">
      <c r="B38" s="188" t="s">
        <v>100</v>
      </c>
      <c r="C38" s="51" t="s">
        <v>40</v>
      </c>
      <c r="D38" s="55" t="s">
        <v>102</v>
      </c>
      <c r="E38" s="397"/>
      <c r="F38" s="54" t="s">
        <v>22</v>
      </c>
    </row>
    <row r="39" spans="2:6" ht="19.5" customHeight="1" hidden="1">
      <c r="B39" s="190" t="s">
        <v>103</v>
      </c>
      <c r="C39" s="33" t="s">
        <v>41</v>
      </c>
      <c r="D39" s="52" t="s">
        <v>105</v>
      </c>
      <c r="E39" s="393"/>
      <c r="F39" s="53" t="s">
        <v>14</v>
      </c>
    </row>
    <row r="40" spans="2:6" ht="19.5" customHeight="1" hidden="1">
      <c r="B40" s="192" t="s">
        <v>106</v>
      </c>
      <c r="C40" s="193" t="s">
        <v>107</v>
      </c>
      <c r="D40" s="194" t="s">
        <v>108</v>
      </c>
      <c r="E40" s="398"/>
      <c r="F40" s="195" t="s">
        <v>44</v>
      </c>
    </row>
    <row r="41" spans="2:6" ht="19.5" customHeight="1" hidden="1">
      <c r="B41" s="192" t="s">
        <v>109</v>
      </c>
      <c r="C41" s="196" t="s">
        <v>110</v>
      </c>
      <c r="D41" s="197" t="s">
        <v>111</v>
      </c>
      <c r="E41" s="193"/>
      <c r="F41" s="198" t="s">
        <v>46</v>
      </c>
    </row>
    <row r="42" spans="2:6" ht="19.5" customHeight="1" hidden="1">
      <c r="B42" s="190" t="s">
        <v>112</v>
      </c>
      <c r="C42" s="129" t="s">
        <v>113</v>
      </c>
      <c r="D42" s="130" t="s">
        <v>114</v>
      </c>
      <c r="E42" s="33"/>
      <c r="F42" s="53" t="s">
        <v>13</v>
      </c>
    </row>
    <row r="43" spans="2:6" ht="19.5" customHeight="1" hidden="1">
      <c r="B43" s="190" t="s">
        <v>115</v>
      </c>
      <c r="C43" s="129" t="s">
        <v>116</v>
      </c>
      <c r="D43" s="52" t="s">
        <v>117</v>
      </c>
      <c r="E43" s="393"/>
      <c r="F43" s="53" t="s">
        <v>47</v>
      </c>
    </row>
    <row r="44" spans="2:6" ht="19.5" customHeight="1" hidden="1">
      <c r="B44" s="190" t="s">
        <v>118</v>
      </c>
      <c r="C44" s="129" t="s">
        <v>119</v>
      </c>
      <c r="D44" s="199" t="s">
        <v>120</v>
      </c>
      <c r="E44" s="395"/>
      <c r="F44" s="54" t="s">
        <v>63</v>
      </c>
    </row>
    <row r="45" spans="2:6" ht="19.5" customHeight="1" hidden="1" thickBot="1">
      <c r="B45" s="200" t="s">
        <v>121</v>
      </c>
      <c r="C45" s="201" t="s">
        <v>122</v>
      </c>
      <c r="D45" s="202" t="s">
        <v>123</v>
      </c>
      <c r="E45" s="399"/>
      <c r="F45" s="203" t="s">
        <v>15</v>
      </c>
    </row>
    <row r="46" spans="2:6" ht="19.5" customHeight="1">
      <c r="B46" s="39"/>
      <c r="C46" s="38"/>
      <c r="D46" s="40"/>
      <c r="E46" s="39"/>
      <c r="F46" s="39"/>
    </row>
    <row r="47" spans="2:6" ht="19.5" customHeight="1">
      <c r="B47" s="39"/>
      <c r="C47" s="38"/>
      <c r="D47" s="40"/>
      <c r="E47" s="39"/>
      <c r="F47" s="39"/>
    </row>
    <row r="48" spans="2:6" ht="19.5" customHeight="1">
      <c r="B48" s="39"/>
      <c r="C48" s="38"/>
      <c r="D48" s="40"/>
      <c r="E48" s="39"/>
      <c r="F48" s="39"/>
    </row>
    <row r="49" spans="2:6" ht="19.5" customHeight="1">
      <c r="B49" s="39"/>
      <c r="C49" s="38"/>
      <c r="D49" s="41"/>
      <c r="E49" s="400"/>
      <c r="F49" s="4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B1:G1"/>
    <mergeCell ref="B2:F2"/>
  </mergeCells>
  <printOptions/>
  <pageMargins left="0.7874015748031497" right="0.7874015748031497" top="0.7874015748031497" bottom="0.5905511811023623" header="0" footer="0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健治</dc:creator>
  <cp:keywords/>
  <dc:description/>
  <cp:lastModifiedBy>Microsoft Office ユーザー</cp:lastModifiedBy>
  <cp:lastPrinted>2017-10-29T13:35:27Z</cp:lastPrinted>
  <dcterms:created xsi:type="dcterms:W3CDTF">2001-08-01T10:09:16Z</dcterms:created>
  <dcterms:modified xsi:type="dcterms:W3CDTF">2017-11-04T00:05:30Z</dcterms:modified>
  <cp:category/>
  <cp:version/>
  <cp:contentType/>
  <cp:contentStatus/>
</cp:coreProperties>
</file>