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371" windowWidth="15480" windowHeight="11640" tabRatio="601" activeTab="0"/>
  </bookViews>
  <sheets>
    <sheet name="優秀選手" sheetId="1" r:id="rId1"/>
    <sheet name="チーム表" sheetId="2" r:id="rId2"/>
    <sheet name="対戦表" sheetId="3" r:id="rId3"/>
    <sheet name="リーグ戦表" sheetId="4" r:id="rId4"/>
    <sheet name="トーナメント表" sheetId="5" r:id="rId5"/>
    <sheet name="DATA1" sheetId="6" r:id="rId6"/>
    <sheet name="DATA" sheetId="7" r:id="rId7"/>
    <sheet name="対戦表1" sheetId="8" r:id="rId8"/>
    <sheet name="対戦表2" sheetId="9" r:id="rId9"/>
    <sheet name="対戦表3" sheetId="10" r:id="rId10"/>
    <sheet name="組合表" sheetId="11" r:id="rId11"/>
  </sheets>
  <definedNames>
    <definedName name="_xlnm.Print_Area" localSheetId="1">'チーム表'!#REF!</definedName>
    <definedName name="_xlnm.Print_Area" localSheetId="3">'リーグ戦表'!#REF!</definedName>
    <definedName name="_xlnm.Print_Area" localSheetId="2">'対戦表'!#REF!</definedName>
    <definedName name="_xlnm.Print_Area" localSheetId="0">'優秀選手'!#REF!</definedName>
  </definedNames>
  <calcPr fullCalcOnLoad="1"/>
</workbook>
</file>

<file path=xl/sharedStrings.xml><?xml version="1.0" encoding="utf-8"?>
<sst xmlns="http://schemas.openxmlformats.org/spreadsheetml/2006/main" count="1228" uniqueCount="291">
  <si>
    <t>-</t>
  </si>
  <si>
    <t>-</t>
  </si>
  <si>
    <t>番号</t>
  </si>
  <si>
    <t>代表者名</t>
  </si>
  <si>
    <t>時間</t>
  </si>
  <si>
    <t>B1</t>
  </si>
  <si>
    <t>B2</t>
  </si>
  <si>
    <t>C1</t>
  </si>
  <si>
    <t>C2</t>
  </si>
  <si>
    <t>D2</t>
  </si>
  <si>
    <t>E1</t>
  </si>
  <si>
    <t>F1</t>
  </si>
  <si>
    <t>×</t>
  </si>
  <si>
    <t>小木クラブ</t>
  </si>
  <si>
    <t>千坂ドッジファイヤーズ</t>
  </si>
  <si>
    <t>鞍月アタッカーズ</t>
  </si>
  <si>
    <t>　試合スケジュール</t>
  </si>
  <si>
    <t>寺井クラブ</t>
  </si>
  <si>
    <t>山田　ユカ子</t>
  </si>
  <si>
    <t>足滝　信雄</t>
  </si>
  <si>
    <t>米丸ドッジボールクラブ</t>
  </si>
  <si>
    <t>由水　伸弥</t>
  </si>
  <si>
    <t>石田　敦子</t>
  </si>
  <si>
    <t>河元　智志</t>
  </si>
  <si>
    <t>松任の大魔陣</t>
  </si>
  <si>
    <t>D1</t>
  </si>
  <si>
    <t>E2</t>
  </si>
  <si>
    <t>F2</t>
  </si>
  <si>
    <t>Ａコート</t>
  </si>
  <si>
    <t>Ｂコート</t>
  </si>
  <si>
    <t>廣岡　俊和</t>
  </si>
  <si>
    <t>中嶋　大樹</t>
  </si>
  <si>
    <t>三馬パワフル</t>
  </si>
  <si>
    <t>ドッジの王子様</t>
  </si>
  <si>
    <t>-</t>
  </si>
  <si>
    <t>kaku</t>
  </si>
  <si>
    <t>勝</t>
  </si>
  <si>
    <t>負</t>
  </si>
  <si>
    <t>分</t>
  </si>
  <si>
    <t>点</t>
  </si>
  <si>
    <t>内野</t>
  </si>
  <si>
    <t>相手内野</t>
  </si>
  <si>
    <t>順位</t>
  </si>
  <si>
    <t>順位決定点</t>
  </si>
  <si>
    <t>リーグ戦表</t>
  </si>
  <si>
    <t>優勝</t>
  </si>
  <si>
    <t>A2</t>
  </si>
  <si>
    <t>16チーム</t>
  </si>
  <si>
    <t>14チーム</t>
  </si>
  <si>
    <t>A1</t>
  </si>
  <si>
    <t>G1</t>
  </si>
  <si>
    <t>G2</t>
  </si>
  <si>
    <t>H1</t>
  </si>
  <si>
    <t>H2</t>
  </si>
  <si>
    <t>12チーム</t>
  </si>
  <si>
    <t>10チーム</t>
  </si>
  <si>
    <t>8チーム</t>
  </si>
  <si>
    <t>2チーム</t>
  </si>
  <si>
    <t>4チーム</t>
  </si>
  <si>
    <t>6チーム</t>
  </si>
  <si>
    <t>７チーム</t>
  </si>
  <si>
    <t>6チーム</t>
  </si>
  <si>
    <t>5チーム</t>
  </si>
  <si>
    <t>4チーム</t>
  </si>
  <si>
    <t>3チーム</t>
  </si>
  <si>
    <t>Aコート</t>
  </si>
  <si>
    <t>Ｂコート</t>
  </si>
  <si>
    <t>Ｃコート</t>
  </si>
  <si>
    <t>チーム名</t>
  </si>
  <si>
    <t>山中SPARS</t>
  </si>
  <si>
    <t>中田　勝博</t>
  </si>
  <si>
    <t>山中STARS</t>
  </si>
  <si>
    <t>田上闘球DREAMS</t>
  </si>
  <si>
    <t>盛一　純平</t>
  </si>
  <si>
    <t>下野　高広</t>
  </si>
  <si>
    <t>H</t>
  </si>
  <si>
    <t>寺井クラブJr</t>
  </si>
  <si>
    <t>決勝トーナメント</t>
  </si>
  <si>
    <r>
      <t>2</t>
    </r>
    <r>
      <rPr>
        <sz val="11"/>
        <rFont val="ＭＳ Ｐゴシック"/>
        <family val="3"/>
      </rPr>
      <t>1</t>
    </r>
  </si>
  <si>
    <t>×</t>
  </si>
  <si>
    <t>予選試合数</t>
  </si>
  <si>
    <t>最大試合数４０</t>
  </si>
  <si>
    <t>ﾌﾞﾛｯｸ</t>
  </si>
  <si>
    <t>チ　ー　ム　名</t>
  </si>
  <si>
    <t>NISHIファイヤースターズ</t>
  </si>
  <si>
    <t>鵜川フェニックスジュニア</t>
  </si>
  <si>
    <t>向本折クラブ New</t>
  </si>
  <si>
    <t>松任の大魔陣Jr</t>
  </si>
  <si>
    <t>A</t>
  </si>
  <si>
    <t>B</t>
  </si>
  <si>
    <t>C</t>
  </si>
  <si>
    <t>D</t>
  </si>
  <si>
    <t>C</t>
  </si>
  <si>
    <t>E</t>
  </si>
  <si>
    <t>F</t>
  </si>
  <si>
    <t>I</t>
  </si>
  <si>
    <t>E1E2</t>
  </si>
  <si>
    <t>E3E4</t>
  </si>
  <si>
    <t>E1E5</t>
  </si>
  <si>
    <t>E2E3</t>
  </si>
  <si>
    <t>E4E5</t>
  </si>
  <si>
    <t>E1E4</t>
  </si>
  <si>
    <t>E2E5</t>
  </si>
  <si>
    <t>E1E3</t>
  </si>
  <si>
    <t>E2E4</t>
  </si>
  <si>
    <t>E3E5</t>
  </si>
  <si>
    <t>A1A2</t>
  </si>
  <si>
    <t>A3A4</t>
  </si>
  <si>
    <t>A2A3</t>
  </si>
  <si>
    <t>A1A4</t>
  </si>
  <si>
    <t>A1A3</t>
  </si>
  <si>
    <t>A2A4</t>
  </si>
  <si>
    <t>B1B2</t>
  </si>
  <si>
    <t>B3B4</t>
  </si>
  <si>
    <t>B2B3</t>
  </si>
  <si>
    <t>B1B4</t>
  </si>
  <si>
    <t>B1B3</t>
  </si>
  <si>
    <t>B2B4</t>
  </si>
  <si>
    <t>C1C2</t>
  </si>
  <si>
    <t>C3C4</t>
  </si>
  <si>
    <t>C2C3</t>
  </si>
  <si>
    <t>C1C4</t>
  </si>
  <si>
    <t>C1C3</t>
  </si>
  <si>
    <t>C2C4</t>
  </si>
  <si>
    <t>D1D2</t>
  </si>
  <si>
    <t>D3D4</t>
  </si>
  <si>
    <t>D2D3</t>
  </si>
  <si>
    <t>D1D4</t>
  </si>
  <si>
    <t>D1D3</t>
  </si>
  <si>
    <t>D2D4</t>
  </si>
  <si>
    <t>注意：</t>
  </si>
  <si>
    <t>行挿入は行わないで下さい。</t>
  </si>
  <si>
    <t>A2</t>
  </si>
  <si>
    <t>第３回　小学生新人戦ドッジボール大会</t>
  </si>
  <si>
    <t>珠洲クラブ</t>
  </si>
  <si>
    <t>名古谷　吉範</t>
  </si>
  <si>
    <t>鳳至クラブ</t>
  </si>
  <si>
    <t>角間　雅之</t>
  </si>
  <si>
    <t>鵜川ミラクルフェニックス</t>
  </si>
  <si>
    <t>馬場　周一</t>
  </si>
  <si>
    <t>向本折クラブA</t>
  </si>
  <si>
    <t>福光サンダージュニア</t>
  </si>
  <si>
    <t>奥能登クラブジュニア</t>
  </si>
  <si>
    <t>寺井九谷クラブ</t>
  </si>
  <si>
    <t>福光サンダーホープス</t>
  </si>
  <si>
    <t>千坂Fロータスルート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</si>
  <si>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</si>
  <si>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</si>
  <si>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</si>
  <si>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</si>
  <si>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</si>
  <si>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</si>
  <si>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</si>
  <si>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</si>
  <si>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</si>
  <si>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</si>
  <si>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石川</t>
  </si>
  <si>
    <t>富山</t>
  </si>
  <si>
    <t>県名</t>
  </si>
  <si>
    <t>A</t>
  </si>
  <si>
    <t>B</t>
  </si>
  <si>
    <t>C</t>
  </si>
  <si>
    <t>D</t>
  </si>
  <si>
    <t>E</t>
  </si>
  <si>
    <t>A1A5</t>
  </si>
  <si>
    <t>A4A5</t>
  </si>
  <si>
    <t>A2A5</t>
  </si>
  <si>
    <t>A3A5</t>
  </si>
  <si>
    <t>B1B5</t>
  </si>
  <si>
    <t>B4B5</t>
  </si>
  <si>
    <t>B2B5</t>
  </si>
  <si>
    <t>B3B5</t>
  </si>
  <si>
    <t>C1C5</t>
  </si>
  <si>
    <t>C4C5</t>
  </si>
  <si>
    <t>C2C5</t>
  </si>
  <si>
    <t>C3C5</t>
  </si>
  <si>
    <t>D1D5</t>
  </si>
  <si>
    <t>D4D5</t>
  </si>
  <si>
    <t>D2D5</t>
  </si>
  <si>
    <t>D3D5</t>
  </si>
  <si>
    <t>C3</t>
  </si>
  <si>
    <t>C2</t>
  </si>
  <si>
    <t>A3</t>
  </si>
  <si>
    <t>B3</t>
  </si>
  <si>
    <t>A4</t>
  </si>
  <si>
    <t>B4</t>
  </si>
  <si>
    <t>C4</t>
  </si>
  <si>
    <t>A5</t>
  </si>
  <si>
    <t>B5</t>
  </si>
  <si>
    <t>C5</t>
  </si>
  <si>
    <t>D3</t>
  </si>
  <si>
    <t>E3</t>
  </si>
  <si>
    <t>D4</t>
  </si>
  <si>
    <t>E4</t>
  </si>
  <si>
    <t>D5</t>
  </si>
  <si>
    <t>E5</t>
  </si>
  <si>
    <t>レギュラーの部</t>
  </si>
  <si>
    <t>ジュニアの部</t>
  </si>
  <si>
    <t>優 勝</t>
  </si>
  <si>
    <t>久田　　誠</t>
  </si>
  <si>
    <t>山本　　吏</t>
  </si>
  <si>
    <r>
      <t>D</t>
    </r>
    <r>
      <rPr>
        <sz val="11"/>
        <rFont val="ＭＳ Ｐゴシック"/>
        <family val="3"/>
      </rPr>
      <t>4</t>
    </r>
  </si>
  <si>
    <r>
      <t>E</t>
    </r>
    <r>
      <rPr>
        <sz val="11"/>
        <rFont val="ＭＳ Ｐゴシック"/>
        <family val="3"/>
      </rPr>
      <t>4</t>
    </r>
  </si>
  <si>
    <r>
      <t>D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</si>
  <si>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5</t>
    </r>
  </si>
  <si>
    <r>
      <t>C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</si>
  <si>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4</t>
    </r>
  </si>
  <si>
    <r>
      <t>C</t>
    </r>
    <r>
      <rPr>
        <sz val="11"/>
        <rFont val="ＭＳ Ｐゴシック"/>
        <family val="3"/>
      </rPr>
      <t>5</t>
    </r>
  </si>
  <si>
    <t>昼　食　　・休　憩</t>
  </si>
  <si>
    <t>B①</t>
  </si>
  <si>
    <t>B②</t>
  </si>
  <si>
    <t>B③</t>
  </si>
  <si>
    <t>B④</t>
  </si>
  <si>
    <t>B⑤</t>
  </si>
  <si>
    <t>B⑥　３位</t>
  </si>
  <si>
    <t>A①</t>
  </si>
  <si>
    <t>A④</t>
  </si>
  <si>
    <t>A②</t>
  </si>
  <si>
    <t>A③</t>
  </si>
  <si>
    <t>A⑤</t>
  </si>
  <si>
    <t>A⑥</t>
  </si>
  <si>
    <t>A⑦　３位</t>
  </si>
  <si>
    <t>レギュラーの部　決勝トーナメント①</t>
  </si>
  <si>
    <t>レギュラーの部　決勝トーナメント②</t>
  </si>
  <si>
    <t>レギュラーの部　決勝トーナメント③</t>
  </si>
  <si>
    <t>レギュラーの部　決勝トーナメント④</t>
  </si>
  <si>
    <t>レギュラーの部　決勝トーナメント　準決勝</t>
  </si>
  <si>
    <t>レギュラーの部　決勝トーナメント　３位決定戦</t>
  </si>
  <si>
    <t>レギュラーの部　決勝トーナメント　決　勝</t>
  </si>
  <si>
    <t>ジュニアの部　決勝トーナメント②</t>
  </si>
  <si>
    <t>ジュニアの部　決勝トーナメント③</t>
  </si>
  <si>
    <t>ジュニアの部　決勝トーナメント　準決勝</t>
  </si>
  <si>
    <t>ジュニアの部　決勝トーナメント　３位決定戦</t>
  </si>
  <si>
    <t>ジュニアの部　決勝トーナメント　決　勝</t>
  </si>
  <si>
    <r>
      <t>C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</si>
  <si>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</si>
  <si>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3</t>
    </r>
  </si>
  <si>
    <t>ﾌﾞﾛｯｸ</t>
  </si>
  <si>
    <t>チ　ー　ム　名</t>
  </si>
  <si>
    <t>A1</t>
  </si>
  <si>
    <t>B1</t>
  </si>
  <si>
    <t>C1</t>
  </si>
  <si>
    <t>A2</t>
  </si>
  <si>
    <t>B2</t>
  </si>
  <si>
    <t>A3</t>
  </si>
  <si>
    <t>B3</t>
  </si>
  <si>
    <t>B4</t>
  </si>
  <si>
    <t>A5</t>
  </si>
  <si>
    <t>B5</t>
  </si>
  <si>
    <t>C5</t>
  </si>
  <si>
    <t>NISHIファイヤースターズ</t>
  </si>
  <si>
    <t>J3</t>
  </si>
  <si>
    <t>D2</t>
  </si>
  <si>
    <t>E2</t>
  </si>
  <si>
    <t>鵜川フェニックスジュニア</t>
  </si>
  <si>
    <t>E3</t>
  </si>
  <si>
    <t>D4</t>
  </si>
  <si>
    <t>E4</t>
  </si>
  <si>
    <t>D5</t>
  </si>
  <si>
    <t>第３回　小学生新人戦ドッジボール大会優秀選手</t>
  </si>
  <si>
    <t>選手名</t>
  </si>
  <si>
    <t>ふりがな</t>
  </si>
  <si>
    <t>性別</t>
  </si>
  <si>
    <t>準優勝</t>
  </si>
  <si>
    <t>３位</t>
  </si>
  <si>
    <t>小松　琉楓</t>
  </si>
  <si>
    <t>こまつ　るか</t>
  </si>
  <si>
    <t>男</t>
  </si>
  <si>
    <t>利川　泰斗</t>
  </si>
  <si>
    <t>とがわ　たいと</t>
  </si>
  <si>
    <t>学年</t>
  </si>
  <si>
    <t>鵜川ミラクルフェニックス</t>
  </si>
  <si>
    <t>奥能登クラブジュニア</t>
  </si>
  <si>
    <t>船下　愛美梨</t>
  </si>
  <si>
    <t>女</t>
  </si>
  <si>
    <t>ふなしたえみり</t>
  </si>
  <si>
    <t>市本　遼太郎</t>
  </si>
  <si>
    <t>いちもとりょうたろう</t>
  </si>
  <si>
    <t>伊藤　大至</t>
  </si>
  <si>
    <t>いとう　たいし</t>
  </si>
  <si>
    <t>濱田　悠平</t>
  </si>
  <si>
    <t>はまだ　ゆうへい</t>
  </si>
  <si>
    <t>福光サンダージュニア</t>
  </si>
  <si>
    <t>千坂ドッジファイヤーズ</t>
  </si>
  <si>
    <t>寺井九谷クラブ</t>
  </si>
  <si>
    <t>山中STARS</t>
  </si>
  <si>
    <t>寺井九谷クラブ</t>
  </si>
  <si>
    <t>日置　一馬</t>
  </si>
  <si>
    <t>ひおき　かずま</t>
  </si>
  <si>
    <t>田井　竜綺</t>
  </si>
  <si>
    <t>たい　りゅうき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</si>
</sst>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b/>
      <sz val="11"/>
      <name val="ＭＳ Ｐゴシック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i/>
      <u val="single"/>
      <sz val="18"/>
      <name val="HG丸ｺﾞｼｯｸM-PRO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i/>
      <u val="single"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S創英角ﾎﾟｯﾌﾟ体"/>
      <family val="3"/>
    </font>
    <font>
      <u val="single"/>
      <sz val="20"/>
      <name val="HGS創英角ﾎﾟｯﾌﾟ体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u val="single"/>
      <sz val="22"/>
      <name val="HGS創英角ﾎﾟｯﾌﾟ体"/>
      <family val="3"/>
    </font>
    <font>
      <b/>
      <sz val="6"/>
      <name val="HG丸ｺﾞｼｯｸM-PRO"/>
      <family val="3"/>
    </font>
    <font>
      <b/>
      <i/>
      <u val="single"/>
      <sz val="11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b/>
      <sz val="8"/>
      <name val="HG丸ｺﾞｼｯｸM-PRO"/>
      <family val="3"/>
    </font>
    <font>
      <sz val="10"/>
      <name val="ＭＳ Ｐゴシック"/>
      <family val="3"/>
    </font>
    <font>
      <b/>
      <u val="double"/>
      <sz val="14"/>
      <name val="ＭＳ Ｐゴシック"/>
      <family val="3"/>
    </font>
    <font>
      <b/>
      <i/>
      <u val="single"/>
      <sz val="22"/>
      <name val="ＭＳ Ｐゴシック"/>
      <family val="3"/>
    </font>
    <font>
      <b/>
      <u val="double"/>
      <sz val="14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8"/>
      <name val="HG丸ｺﾞｼｯｸM-PRO"/>
      <family val="3"/>
    </font>
    <font>
      <b/>
      <u val="double"/>
      <sz val="14"/>
      <name val="HG丸ｺﾞｼｯｸM-PRO"/>
      <family val="3"/>
    </font>
    <font>
      <u val="double"/>
      <sz val="22"/>
      <name val="HGS創英角ﾎﾟｯﾌﾟ体"/>
      <family val="3"/>
    </font>
    <font>
      <b/>
      <u val="double"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33" borderId="0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41" fontId="3" fillId="0" borderId="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17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0" fontId="3" fillId="0" borderId="19" xfId="61" applyNumberFormat="1" applyFont="1" applyFill="1" applyBorder="1" applyAlignment="1">
      <alignment horizontal="center" vertical="center"/>
      <protection/>
    </xf>
    <xf numFmtId="0" fontId="3" fillId="0" borderId="2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34" borderId="10" xfId="61" applyNumberFormat="1" applyFont="1" applyFill="1" applyBorder="1" applyAlignment="1">
      <alignment horizontal="center" vertical="center"/>
      <protection/>
    </xf>
    <xf numFmtId="0" fontId="3" fillId="34" borderId="12" xfId="61" applyNumberFormat="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21" xfId="61" applyFont="1" applyFill="1" applyBorder="1" applyAlignment="1">
      <alignment horizontal="center" vertical="center"/>
      <protection/>
    </xf>
    <xf numFmtId="20" fontId="16" fillId="0" borderId="0" xfId="61" applyNumberFormat="1" applyFont="1" applyFill="1" applyBorder="1" applyAlignment="1">
      <alignment horizontal="center" vertical="center"/>
      <protection/>
    </xf>
    <xf numFmtId="20" fontId="16" fillId="0" borderId="21" xfId="61" applyNumberFormat="1" applyFont="1" applyFill="1" applyBorder="1" applyAlignment="1">
      <alignment horizontal="center" vertical="center"/>
      <protection/>
    </xf>
    <xf numFmtId="20" fontId="16" fillId="0" borderId="22" xfId="61" applyNumberFormat="1" applyFont="1" applyFill="1" applyBorder="1" applyAlignment="1">
      <alignment horizontal="center" vertical="center"/>
      <protection/>
    </xf>
    <xf numFmtId="20" fontId="16" fillId="0" borderId="23" xfId="6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61" applyFont="1" applyFill="1" applyBorder="1" applyAlignment="1">
      <alignment vertical="center"/>
      <protection/>
    </xf>
    <xf numFmtId="0" fontId="16" fillId="0" borderId="24" xfId="6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61" applyNumberFormat="1" applyFont="1" applyFill="1" applyBorder="1" applyAlignment="1">
      <alignment horizontal="lef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1" xfId="61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0" fontId="16" fillId="0" borderId="24" xfId="61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left" vertical="center"/>
    </xf>
    <xf numFmtId="0" fontId="24" fillId="0" borderId="23" xfId="61" applyNumberFormat="1" applyFont="1" applyFill="1" applyBorder="1" applyAlignment="1">
      <alignment horizontal="center" vertical="center"/>
      <protection/>
    </xf>
    <xf numFmtId="0" fontId="24" fillId="0" borderId="21" xfId="61" applyNumberFormat="1" applyFont="1" applyFill="1" applyBorder="1" applyAlignment="1">
      <alignment horizontal="center" vertical="center"/>
      <protection/>
    </xf>
    <xf numFmtId="0" fontId="24" fillId="0" borderId="24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21" fillId="33" borderId="21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5" fillId="0" borderId="0" xfId="61" applyNumberFormat="1" applyFont="1" applyFill="1" applyBorder="1" applyAlignment="1">
      <alignment horizontal="left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27" fillId="0" borderId="13" xfId="61" applyNumberFormat="1" applyFont="1" applyFill="1" applyBorder="1" applyAlignment="1">
      <alignment horizontal="center" vertical="center"/>
      <protection/>
    </xf>
    <xf numFmtId="0" fontId="27" fillId="0" borderId="14" xfId="61" applyNumberFormat="1" applyFont="1" applyFill="1" applyBorder="1" applyAlignment="1">
      <alignment horizontal="center" vertical="center"/>
      <protection/>
    </xf>
    <xf numFmtId="0" fontId="24" fillId="0" borderId="10" xfId="61" applyNumberFormat="1" applyFont="1" applyFill="1" applyBorder="1" applyAlignment="1">
      <alignment horizontal="center" vertical="center"/>
      <protection/>
    </xf>
    <xf numFmtId="0" fontId="24" fillId="0" borderId="32" xfId="61" applyNumberFormat="1" applyFont="1" applyFill="1" applyBorder="1" applyAlignment="1">
      <alignment horizontal="center" vertical="center"/>
      <protection/>
    </xf>
    <xf numFmtId="0" fontId="24" fillId="0" borderId="33" xfId="61" applyNumberFormat="1" applyFont="1" applyFill="1" applyBorder="1" applyAlignment="1">
      <alignment horizontal="center" vertical="center"/>
      <protection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35" borderId="23" xfId="61" applyNumberFormat="1" applyFont="1" applyFill="1" applyBorder="1" applyAlignment="1">
      <alignment horizontal="center" vertical="center"/>
      <protection/>
    </xf>
    <xf numFmtId="0" fontId="0" fillId="35" borderId="21" xfId="61" applyNumberFormat="1" applyFont="1" applyFill="1" applyBorder="1" applyAlignment="1">
      <alignment horizontal="center" vertical="center"/>
      <protection/>
    </xf>
    <xf numFmtId="0" fontId="0" fillId="35" borderId="22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35" borderId="24" xfId="61" applyNumberFormat="1" applyFont="1" applyFill="1" applyBorder="1" applyAlignment="1">
      <alignment horizontal="center" vertical="center"/>
      <protection/>
    </xf>
    <xf numFmtId="0" fontId="7" fillId="0" borderId="10" xfId="61" applyNumberFormat="1" applyFont="1" applyFill="1" applyBorder="1" applyAlignment="1">
      <alignment horizontal="center" vertical="center"/>
      <protection/>
    </xf>
    <xf numFmtId="0" fontId="7" fillId="0" borderId="32" xfId="61" applyNumberFormat="1" applyFont="1" applyFill="1" applyBorder="1" applyAlignment="1">
      <alignment horizontal="center" vertical="center"/>
      <protection/>
    </xf>
    <xf numFmtId="0" fontId="7" fillId="0" borderId="33" xfId="61" applyNumberFormat="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21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1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>
      <alignment horizontal="center" vertical="center"/>
    </xf>
    <xf numFmtId="0" fontId="0" fillId="36" borderId="0" xfId="61" applyNumberFormat="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vertical="center"/>
      <protection/>
    </xf>
    <xf numFmtId="0" fontId="12" fillId="37" borderId="0" xfId="61" applyFont="1" applyFill="1" applyBorder="1" applyAlignment="1">
      <alignment horizontal="center" vertical="center"/>
      <protection/>
    </xf>
    <xf numFmtId="0" fontId="0" fillId="37" borderId="0" xfId="61" applyFill="1" applyBorder="1" applyAlignment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6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>
      <alignment horizontal="left" vertical="center"/>
      <protection/>
    </xf>
    <xf numFmtId="0" fontId="3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7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5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32" fillId="0" borderId="0" xfId="61" applyFont="1" applyFill="1" applyBorder="1" applyAlignment="1">
      <alignment horizontal="center" vertical="center" textRotation="255"/>
      <protection/>
    </xf>
    <xf numFmtId="0" fontId="32" fillId="0" borderId="12" xfId="0" applyFont="1" applyBorder="1" applyAlignment="1">
      <alignment vertical="center"/>
    </xf>
    <xf numFmtId="0" fontId="32" fillId="0" borderId="13" xfId="61" applyFont="1" applyFill="1" applyBorder="1">
      <alignment horizontal="left" vertical="center"/>
      <protection/>
    </xf>
    <xf numFmtId="0" fontId="32" fillId="0" borderId="15" xfId="61" applyFont="1" applyFill="1" applyBorder="1">
      <alignment horizontal="left" vertical="center"/>
      <protection/>
    </xf>
    <xf numFmtId="0" fontId="32" fillId="0" borderId="14" xfId="61" applyFont="1" applyFill="1" applyBorder="1">
      <alignment horizontal="left" vertical="center"/>
      <protection/>
    </xf>
    <xf numFmtId="0" fontId="32" fillId="0" borderId="11" xfId="61" applyFont="1" applyFill="1" applyBorder="1">
      <alignment horizontal="left" vertical="center"/>
      <protection/>
    </xf>
    <xf numFmtId="0" fontId="32" fillId="0" borderId="17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vertical="center"/>
      <protection/>
    </xf>
    <xf numFmtId="0" fontId="35" fillId="0" borderId="12" xfId="61" applyFont="1" applyFill="1" applyBorder="1" applyAlignment="1">
      <alignment horizontal="center" vertical="center"/>
      <protection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 textRotation="255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5" xfId="61" applyFont="1" applyFill="1" applyBorder="1" applyAlignment="1">
      <alignment vertical="center"/>
      <protection/>
    </xf>
    <xf numFmtId="0" fontId="32" fillId="0" borderId="17" xfId="0" applyFont="1" applyBorder="1" applyAlignment="1">
      <alignment horizontal="center" vertical="center"/>
    </xf>
    <xf numFmtId="0" fontId="32" fillId="0" borderId="12" xfId="61" applyFont="1" applyFill="1" applyBorder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2" fillId="0" borderId="1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top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3" xfId="0" applyFont="1" applyBorder="1" applyAlignment="1">
      <alignment horizontal="center" vertical="center"/>
    </xf>
    <xf numFmtId="0" fontId="35" fillId="0" borderId="11" xfId="6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4" xfId="61" applyFont="1" applyFill="1" applyBorder="1" applyAlignment="1">
      <alignment vertical="center"/>
      <protection/>
    </xf>
    <xf numFmtId="0" fontId="32" fillId="0" borderId="17" xfId="61" applyFont="1" applyFill="1" applyBorder="1" applyAlignment="1">
      <alignment horizontal="left" vertical="center"/>
      <protection/>
    </xf>
    <xf numFmtId="0" fontId="32" fillId="0" borderId="17" xfId="61" applyFont="1" applyFill="1" applyBorder="1" applyAlignment="1">
      <alignment vertical="top"/>
      <protection/>
    </xf>
    <xf numFmtId="0" fontId="32" fillId="0" borderId="12" xfId="61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 textRotation="255"/>
    </xf>
    <xf numFmtId="0" fontId="32" fillId="34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61" applyFont="1" applyFill="1" applyBorder="1">
      <alignment horizontal="left" vertical="center"/>
      <protection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20" fontId="16" fillId="0" borderId="34" xfId="61" applyNumberFormat="1" applyFont="1" applyFill="1" applyBorder="1" applyAlignment="1">
      <alignment horizontal="center" vertical="center"/>
      <protection/>
    </xf>
    <xf numFmtId="0" fontId="16" fillId="0" borderId="34" xfId="0" applyFont="1" applyFill="1" applyBorder="1" applyAlignment="1">
      <alignment horizontal="center" vertical="center"/>
    </xf>
    <xf numFmtId="0" fontId="0" fillId="35" borderId="13" xfId="61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/>
    </xf>
    <xf numFmtId="0" fontId="24" fillId="0" borderId="13" xfId="61" applyNumberFormat="1" applyFont="1" applyFill="1" applyBorder="1" applyAlignment="1">
      <alignment horizontal="center" vertical="center"/>
      <protection/>
    </xf>
    <xf numFmtId="0" fontId="7" fillId="0" borderId="13" xfId="61" applyNumberFormat="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0" fontId="0" fillId="0" borderId="23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20" fontId="0" fillId="0" borderId="24" xfId="0" applyNumberFormat="1" applyFont="1" applyFill="1" applyBorder="1" applyAlignment="1">
      <alignment horizontal="center" vertical="center"/>
    </xf>
    <xf numFmtId="0" fontId="36" fillId="0" borderId="41" xfId="61" applyFont="1" applyFill="1" applyBorder="1" applyAlignment="1">
      <alignment horizontal="center" vertical="center"/>
      <protection/>
    </xf>
    <xf numFmtId="0" fontId="36" fillId="0" borderId="27" xfId="61" applyFont="1" applyFill="1" applyBorder="1" applyAlignment="1">
      <alignment horizontal="center" vertical="center"/>
      <protection/>
    </xf>
    <xf numFmtId="0" fontId="36" fillId="0" borderId="42" xfId="61" applyFont="1" applyFill="1" applyBorder="1" applyAlignment="1">
      <alignment horizontal="center" vertical="center"/>
      <protection/>
    </xf>
    <xf numFmtId="0" fontId="36" fillId="0" borderId="26" xfId="6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43" xfId="61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14" fillId="39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14" fillId="39" borderId="4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4" fillId="39" borderId="29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1" fillId="40" borderId="46" xfId="61" applyFont="1" applyFill="1" applyBorder="1" applyAlignment="1">
      <alignment horizontal="center" vertical="center"/>
      <protection/>
    </xf>
    <xf numFmtId="0" fontId="14" fillId="40" borderId="46" xfId="0" applyFont="1" applyFill="1" applyBorder="1" applyAlignment="1">
      <alignment horizontal="center" vertical="center"/>
    </xf>
    <xf numFmtId="0" fontId="14" fillId="40" borderId="45" xfId="0" applyFont="1" applyFill="1" applyBorder="1" applyAlignment="1">
      <alignment vertical="center"/>
    </xf>
    <xf numFmtId="0" fontId="14" fillId="37" borderId="46" xfId="0" applyFont="1" applyFill="1" applyBorder="1" applyAlignment="1">
      <alignment horizontal="center" vertical="center"/>
    </xf>
    <xf numFmtId="0" fontId="14" fillId="37" borderId="4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left"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6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17" fillId="0" borderId="0" xfId="61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0" fontId="14" fillId="39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32" xfId="61" applyFont="1" applyFill="1" applyBorder="1" applyAlignment="1">
      <alignment horizontal="left" vertical="center"/>
      <protection/>
    </xf>
    <xf numFmtId="0" fontId="17" fillId="0" borderId="32" xfId="61" applyFont="1" applyFill="1" applyBorder="1" applyAlignment="1">
      <alignment horizontal="left" vertical="center"/>
      <protection/>
    </xf>
    <xf numFmtId="0" fontId="17" fillId="0" borderId="48" xfId="61" applyFont="1" applyFill="1" applyBorder="1" applyAlignment="1">
      <alignment horizontal="left" vertical="center"/>
      <protection/>
    </xf>
    <xf numFmtId="0" fontId="16" fillId="0" borderId="48" xfId="61" applyFont="1" applyFill="1" applyBorder="1" applyAlignment="1">
      <alignment horizontal="left" vertical="center"/>
      <protection/>
    </xf>
    <xf numFmtId="0" fontId="16" fillId="0" borderId="15" xfId="61" applyFont="1" applyFill="1" applyBorder="1" applyAlignment="1">
      <alignment horizontal="left" vertical="center"/>
      <protection/>
    </xf>
    <xf numFmtId="0" fontId="16" fillId="0" borderId="33" xfId="61" applyFont="1" applyFill="1" applyBorder="1" applyAlignment="1">
      <alignment horizontal="left" vertical="center"/>
      <protection/>
    </xf>
    <xf numFmtId="0" fontId="14" fillId="40" borderId="30" xfId="0" applyFont="1" applyFill="1" applyBorder="1" applyAlignment="1">
      <alignment horizontal="center" vertical="center"/>
    </xf>
    <xf numFmtId="0" fontId="24" fillId="0" borderId="22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20" fontId="0" fillId="41" borderId="0" xfId="0" applyNumberFormat="1" applyFill="1" applyAlignment="1">
      <alignment vertical="center"/>
    </xf>
    <xf numFmtId="0" fontId="0" fillId="41" borderId="0" xfId="0" applyNumberFormat="1" applyFill="1" applyAlignment="1">
      <alignment vertical="center"/>
    </xf>
    <xf numFmtId="0" fontId="0" fillId="41" borderId="0" xfId="0" applyFill="1" applyAlignment="1">
      <alignment vertical="center"/>
    </xf>
    <xf numFmtId="20" fontId="0" fillId="0" borderId="36" xfId="61" applyNumberFormat="1" applyFont="1" applyFill="1" applyBorder="1" applyAlignment="1">
      <alignment horizontal="center" vertical="center"/>
      <protection/>
    </xf>
    <xf numFmtId="20" fontId="21" fillId="0" borderId="23" xfId="61" applyNumberFormat="1" applyFont="1" applyFill="1" applyBorder="1" applyAlignment="1">
      <alignment horizontal="center" vertical="center"/>
      <protection/>
    </xf>
    <xf numFmtId="0" fontId="21" fillId="35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36" borderId="1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35" borderId="21" xfId="0" applyNumberFormat="1" applyFont="1" applyFill="1" applyBorder="1" applyAlignment="1">
      <alignment horizontal="center" vertical="center"/>
    </xf>
    <xf numFmtId="0" fontId="21" fillId="36" borderId="32" xfId="0" applyNumberFormat="1" applyFont="1" applyFill="1" applyBorder="1" applyAlignment="1">
      <alignment horizontal="center" vertical="center"/>
    </xf>
    <xf numFmtId="20" fontId="21" fillId="0" borderId="21" xfId="61" applyNumberFormat="1" applyFont="1" applyFill="1" applyBorder="1" applyAlignment="1">
      <alignment horizontal="center" vertical="center"/>
      <protection/>
    </xf>
    <xf numFmtId="0" fontId="21" fillId="35" borderId="21" xfId="61" applyNumberFormat="1" applyFont="1" applyFill="1" applyBorder="1" applyAlignment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20" fontId="21" fillId="0" borderId="34" xfId="61" applyNumberFormat="1" applyFont="1" applyFill="1" applyBorder="1" applyAlignment="1">
      <alignment horizontal="center" vertical="center"/>
      <protection/>
    </xf>
    <xf numFmtId="0" fontId="21" fillId="35" borderId="22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0" fontId="21" fillId="36" borderId="21" xfId="0" applyNumberFormat="1" applyFont="1" applyFill="1" applyBorder="1" applyAlignment="1">
      <alignment horizontal="center" vertical="center"/>
    </xf>
    <xf numFmtId="0" fontId="21" fillId="35" borderId="34" xfId="0" applyNumberFormat="1" applyFont="1" applyFill="1" applyBorder="1" applyAlignment="1">
      <alignment horizontal="center" vertical="center"/>
    </xf>
    <xf numFmtId="0" fontId="21" fillId="36" borderId="16" xfId="0" applyNumberFormat="1" applyFont="1" applyFill="1" applyBorder="1" applyAlignment="1">
      <alignment horizontal="center" vertical="center"/>
    </xf>
    <xf numFmtId="20" fontId="21" fillId="0" borderId="49" xfId="61" applyNumberFormat="1" applyFont="1" applyFill="1" applyBorder="1" applyAlignment="1">
      <alignment horizontal="center" vertical="center"/>
      <protection/>
    </xf>
    <xf numFmtId="0" fontId="21" fillId="35" borderId="49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36" borderId="1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0" borderId="0" xfId="61" applyFont="1" applyFill="1" applyBorder="1" applyAlignment="1">
      <alignment vertical="center"/>
      <protection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6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0" fontId="21" fillId="0" borderId="52" xfId="0" applyFont="1" applyFill="1" applyBorder="1" applyAlignment="1">
      <alignment horizontal="left" vertical="center" shrinkToFit="1"/>
    </xf>
    <xf numFmtId="0" fontId="21" fillId="0" borderId="51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22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21" fillId="0" borderId="31" xfId="0" applyFont="1" applyFill="1" applyBorder="1" applyAlignment="1">
      <alignment horizontal="left" vertical="center" shrinkToFit="1"/>
    </xf>
    <xf numFmtId="0" fontId="21" fillId="0" borderId="53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right" vertical="center"/>
    </xf>
    <xf numFmtId="0" fontId="36" fillId="0" borderId="54" xfId="61" applyFont="1" applyFill="1" applyBorder="1" applyAlignment="1">
      <alignment horizontal="center" vertical="center"/>
      <protection/>
    </xf>
    <xf numFmtId="0" fontId="24" fillId="0" borderId="36" xfId="61" applyNumberFormat="1" applyFont="1" applyFill="1" applyBorder="1" applyAlignment="1">
      <alignment horizontal="center" vertical="center"/>
      <protection/>
    </xf>
    <xf numFmtId="0" fontId="24" fillId="0" borderId="55" xfId="61" applyNumberFormat="1" applyFont="1" applyFill="1" applyBorder="1" applyAlignment="1">
      <alignment horizontal="center" vertical="center"/>
      <protection/>
    </xf>
    <xf numFmtId="0" fontId="7" fillId="0" borderId="55" xfId="61" applyNumberFormat="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 vertical="center"/>
    </xf>
    <xf numFmtId="0" fontId="40" fillId="0" borderId="0" xfId="61" applyFont="1" applyFill="1" applyBorder="1" applyAlignment="1">
      <alignment horizontal="right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21" fillId="0" borderId="21" xfId="0" applyFont="1" applyFill="1" applyBorder="1" applyAlignment="1">
      <alignment horizontal="left" vertical="center" wrapText="1"/>
    </xf>
    <xf numFmtId="0" fontId="21" fillId="33" borderId="37" xfId="0" applyFont="1" applyFill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41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vertical="center"/>
      <protection/>
    </xf>
    <xf numFmtId="0" fontId="41" fillId="0" borderId="0" xfId="61" applyFont="1" applyFill="1" applyBorder="1" applyAlignment="1">
      <alignment horizontal="center"/>
      <protection/>
    </xf>
    <xf numFmtId="0" fontId="32" fillId="0" borderId="17" xfId="61" applyFont="1" applyFill="1" applyBorder="1" applyAlignment="1">
      <alignment horizontal="center" vertical="center" textRotation="255"/>
      <protection/>
    </xf>
    <xf numFmtId="0" fontId="32" fillId="0" borderId="17" xfId="0" applyFont="1" applyBorder="1" applyAlignment="1">
      <alignment horizontal="left" vertical="center"/>
    </xf>
    <xf numFmtId="0" fontId="32" fillId="0" borderId="16" xfId="0" applyFont="1" applyBorder="1" applyAlignment="1">
      <alignment vertical="center"/>
    </xf>
    <xf numFmtId="0" fontId="25" fillId="0" borderId="0" xfId="61" applyFont="1" applyFill="1" applyBorder="1" applyAlignment="1">
      <alignment vertical="center"/>
      <protection/>
    </xf>
    <xf numFmtId="0" fontId="43" fillId="0" borderId="0" xfId="0" applyFont="1" applyFill="1" applyBorder="1" applyAlignment="1">
      <alignment horizontal="left" vertical="center"/>
    </xf>
    <xf numFmtId="0" fontId="44" fillId="0" borderId="0" xfId="61" applyFont="1" applyFill="1" applyBorder="1" applyAlignment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0" fillId="0" borderId="22" xfId="61" applyFont="1" applyFill="1" applyBorder="1" applyAlignment="1">
      <alignment horizontal="center" vertical="center"/>
      <protection/>
    </xf>
    <xf numFmtId="0" fontId="36" fillId="0" borderId="43" xfId="61" applyFont="1" applyFill="1" applyBorder="1" applyAlignment="1">
      <alignment horizontal="center" vertical="center"/>
      <protection/>
    </xf>
    <xf numFmtId="20" fontId="0" fillId="0" borderId="29" xfId="61" applyNumberFormat="1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left"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32" fillId="0" borderId="16" xfId="61" applyFont="1" applyFill="1" applyBorder="1">
      <alignment horizontal="left" vertical="center"/>
      <protection/>
    </xf>
    <xf numFmtId="0" fontId="24" fillId="0" borderId="16" xfId="61" applyNumberFormat="1" applyFont="1" applyFill="1" applyBorder="1" applyAlignment="1">
      <alignment horizontal="center" vertical="center"/>
      <protection/>
    </xf>
    <xf numFmtId="0" fontId="7" fillId="0" borderId="16" xfId="61" applyNumberFormat="1" applyFont="1" applyFill="1" applyBorder="1" applyAlignment="1">
      <alignment horizontal="center" vertical="center"/>
      <protection/>
    </xf>
    <xf numFmtId="0" fontId="16" fillId="0" borderId="34" xfId="61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31" fillId="0" borderId="0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right" vertical="center"/>
      <protection/>
    </xf>
    <xf numFmtId="0" fontId="2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2" fillId="0" borderId="11" xfId="61" applyFont="1" applyFill="1" applyBorder="1" applyAlignment="1">
      <alignment horizontal="right" vertical="center"/>
      <protection/>
    </xf>
    <xf numFmtId="0" fontId="32" fillId="0" borderId="0" xfId="61" applyFont="1" applyFill="1" applyBorder="1" applyAlignment="1">
      <alignment horizontal="right" vertical="center"/>
      <protection/>
    </xf>
    <xf numFmtId="0" fontId="31" fillId="0" borderId="57" xfId="61" applyFont="1" applyFill="1" applyBorder="1" applyAlignment="1">
      <alignment horizontal="center" vertical="center"/>
      <protection/>
    </xf>
    <xf numFmtId="0" fontId="32" fillId="0" borderId="58" xfId="61" applyFont="1" applyFill="1" applyBorder="1" applyAlignment="1">
      <alignment horizontal="center" vertical="center"/>
      <protection/>
    </xf>
    <xf numFmtId="0" fontId="32" fillId="0" borderId="59" xfId="61" applyFont="1" applyFill="1" applyBorder="1" applyAlignment="1">
      <alignment horizontal="center" vertical="center"/>
      <protection/>
    </xf>
    <xf numFmtId="0" fontId="32" fillId="0" borderId="60" xfId="61" applyFont="1" applyFill="1" applyBorder="1" applyAlignment="1">
      <alignment horizontal="center" vertical="center"/>
      <protection/>
    </xf>
    <xf numFmtId="0" fontId="32" fillId="0" borderId="61" xfId="61" applyFont="1" applyFill="1" applyBorder="1" applyAlignment="1">
      <alignment horizontal="center" vertical="center"/>
      <protection/>
    </xf>
    <xf numFmtId="0" fontId="32" fillId="0" borderId="61" xfId="61" applyFont="1" applyFill="1" applyBorder="1" applyAlignment="1">
      <alignment horizontal="left" vertical="center"/>
      <protection/>
    </xf>
    <xf numFmtId="0" fontId="32" fillId="0" borderId="58" xfId="61" applyFont="1" applyFill="1" applyBorder="1" applyAlignment="1">
      <alignment vertical="center"/>
      <protection/>
    </xf>
    <xf numFmtId="0" fontId="32" fillId="0" borderId="58" xfId="61" applyFont="1" applyFill="1" applyBorder="1">
      <alignment horizontal="left" vertical="center"/>
      <protection/>
    </xf>
    <xf numFmtId="0" fontId="32" fillId="0" borderId="62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2" fillId="0" borderId="61" xfId="61" applyFont="1" applyFill="1" applyBorder="1">
      <alignment horizontal="left" vertical="center"/>
      <protection/>
    </xf>
    <xf numFmtId="0" fontId="32" fillId="0" borderId="63" xfId="61" applyFont="1" applyFill="1" applyBorder="1">
      <alignment horizontal="left" vertical="center"/>
      <protection/>
    </xf>
    <xf numFmtId="0" fontId="7" fillId="34" borderId="2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/>
    </xf>
    <xf numFmtId="0" fontId="32" fillId="0" borderId="64" xfId="61" applyFont="1" applyFill="1" applyBorder="1">
      <alignment horizontal="left" vertical="center"/>
      <protection/>
    </xf>
    <xf numFmtId="0" fontId="7" fillId="34" borderId="4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left" vertical="center" wrapText="1"/>
    </xf>
    <xf numFmtId="0" fontId="32" fillId="0" borderId="59" xfId="61" applyFont="1" applyFill="1" applyBorder="1">
      <alignment horizontal="left" vertical="center"/>
      <protection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64" xfId="61" applyFont="1" applyFill="1" applyBorder="1" applyAlignment="1">
      <alignment vertical="center"/>
      <protection/>
    </xf>
    <xf numFmtId="0" fontId="32" fillId="0" borderId="61" xfId="61" applyFont="1" applyFill="1" applyBorder="1" applyAlignment="1">
      <alignment vertical="center"/>
      <protection/>
    </xf>
    <xf numFmtId="0" fontId="32" fillId="0" borderId="65" xfId="61" applyFont="1" applyFill="1" applyBorder="1" applyAlignment="1">
      <alignment vertical="center"/>
      <protection/>
    </xf>
    <xf numFmtId="0" fontId="32" fillId="0" borderId="66" xfId="61" applyFont="1" applyFill="1" applyBorder="1">
      <alignment horizontal="left" vertical="center"/>
      <protection/>
    </xf>
    <xf numFmtId="0" fontId="32" fillId="0" borderId="67" xfId="61" applyFont="1" applyFill="1" applyBorder="1" applyAlignment="1">
      <alignment horizontal="left" vertical="center"/>
      <protection/>
    </xf>
    <xf numFmtId="0" fontId="32" fillId="0" borderId="63" xfId="61" applyFont="1" applyFill="1" applyBorder="1" applyAlignment="1">
      <alignment vertical="center"/>
      <protection/>
    </xf>
    <xf numFmtId="0" fontId="32" fillId="0" borderId="57" xfId="61" applyFont="1" applyFill="1" applyBorder="1">
      <alignment horizontal="left" vertical="center"/>
      <protection/>
    </xf>
    <xf numFmtId="0" fontId="32" fillId="0" borderId="60" xfId="61" applyFont="1" applyFill="1" applyBorder="1">
      <alignment horizontal="left" vertical="center"/>
      <protection/>
    </xf>
    <xf numFmtId="0" fontId="32" fillId="0" borderId="66" xfId="6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32" fillId="0" borderId="60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32" fillId="0" borderId="68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60" xfId="61" applyFont="1" applyFill="1" applyBorder="1" applyAlignment="1">
      <alignment vertical="center"/>
      <protection/>
    </xf>
    <xf numFmtId="0" fontId="32" fillId="0" borderId="66" xfId="61" applyFont="1" applyFill="1" applyBorder="1" applyAlignment="1">
      <alignment horizontal="center" vertical="center" textRotation="255"/>
      <protection/>
    </xf>
    <xf numFmtId="0" fontId="32" fillId="0" borderId="66" xfId="0" applyFont="1" applyBorder="1" applyAlignment="1">
      <alignment horizontal="left" vertical="center"/>
    </xf>
    <xf numFmtId="0" fontId="32" fillId="0" borderId="66" xfId="61" applyFont="1" applyFill="1" applyBorder="1" applyAlignment="1">
      <alignment horizontal="center" vertical="center"/>
      <protection/>
    </xf>
    <xf numFmtId="0" fontId="32" fillId="0" borderId="67" xfId="61" applyFont="1" applyFill="1" applyBorder="1" applyAlignment="1">
      <alignment horizontal="center" vertical="center" textRotation="255"/>
      <protection/>
    </xf>
    <xf numFmtId="0" fontId="32" fillId="0" borderId="58" xfId="61" applyFont="1" applyFill="1" applyBorder="1" applyAlignment="1">
      <alignment horizontal="center" vertical="center" textRotation="255"/>
      <protection/>
    </xf>
    <xf numFmtId="0" fontId="14" fillId="0" borderId="5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2" fillId="0" borderId="70" xfId="0" applyFont="1" applyBorder="1" applyAlignment="1">
      <alignment vertical="center"/>
    </xf>
    <xf numFmtId="0" fontId="32" fillId="0" borderId="71" xfId="61" applyFont="1" applyFill="1" applyBorder="1" applyAlignment="1">
      <alignment vertical="center"/>
      <protection/>
    </xf>
    <xf numFmtId="0" fontId="32" fillId="0" borderId="57" xfId="61" applyFont="1" applyFill="1" applyBorder="1" applyAlignment="1">
      <alignment horizontal="center" vertical="center" textRotation="255"/>
      <protection/>
    </xf>
    <xf numFmtId="0" fontId="32" fillId="0" borderId="57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32" fillId="0" borderId="65" xfId="6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1" fillId="0" borderId="11" xfId="0" applyFont="1" applyBorder="1" applyAlignment="1">
      <alignment vertical="center"/>
    </xf>
    <xf numFmtId="0" fontId="32" fillId="0" borderId="61" xfId="0" applyFont="1" applyBorder="1" applyAlignment="1">
      <alignment horizontal="left" vertical="center"/>
    </xf>
    <xf numFmtId="0" fontId="32" fillId="0" borderId="66" xfId="61" applyFont="1" applyFill="1" applyBorder="1" applyAlignment="1">
      <alignment horizontal="left" vertical="center"/>
      <protection/>
    </xf>
    <xf numFmtId="0" fontId="32" fillId="0" borderId="6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5" fillId="0" borderId="44" xfId="61" applyNumberFormat="1" applyFont="1" applyFill="1" applyBorder="1" applyAlignment="1">
      <alignment horizontal="center" vertical="center" wrapText="1"/>
      <protection/>
    </xf>
    <xf numFmtId="0" fontId="25" fillId="0" borderId="76" xfId="61" applyNumberFormat="1" applyFont="1" applyFill="1" applyBorder="1" applyAlignment="1">
      <alignment horizontal="center" vertical="center" wrapText="1"/>
      <protection/>
    </xf>
    <xf numFmtId="0" fontId="25" fillId="0" borderId="77" xfId="61" applyNumberFormat="1" applyFont="1" applyFill="1" applyBorder="1" applyAlignment="1">
      <alignment horizontal="center" vertical="center" wrapText="1"/>
      <protection/>
    </xf>
    <xf numFmtId="0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1" xfId="61" applyNumberFormat="1" applyFont="1" applyFill="1" applyBorder="1" applyAlignment="1">
      <alignment horizontal="center" vertical="center" wrapText="1"/>
      <protection/>
    </xf>
    <xf numFmtId="0" fontId="25" fillId="0" borderId="12" xfId="61" applyNumberFormat="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25" fillId="0" borderId="36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78" xfId="61" applyFont="1" applyFill="1" applyBorder="1" applyAlignment="1">
      <alignment horizontal="center" vertical="center"/>
      <protection/>
    </xf>
    <xf numFmtId="0" fontId="3" fillId="0" borderId="79" xfId="61" applyFont="1" applyFill="1" applyBorder="1" applyAlignment="1">
      <alignment horizontal="center" vertical="center"/>
      <protection/>
    </xf>
    <xf numFmtId="49" fontId="3" fillId="0" borderId="28" xfId="61" applyNumberFormat="1" applyFont="1" applyFill="1" applyBorder="1" applyAlignment="1">
      <alignment horizontal="center" vertical="center"/>
      <protection/>
    </xf>
    <xf numFmtId="49" fontId="3" fillId="0" borderId="41" xfId="61" applyNumberFormat="1" applyFont="1" applyFill="1" applyBorder="1" applyAlignment="1">
      <alignment horizontal="center" vertical="center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49" fontId="3" fillId="0" borderId="23" xfId="61" applyNumberFormat="1" applyFont="1" applyFill="1" applyBorder="1" applyAlignment="1">
      <alignment horizontal="center" vertical="center"/>
      <protection/>
    </xf>
    <xf numFmtId="49" fontId="3" fillId="0" borderId="36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  <xf numFmtId="0" fontId="3" fillId="0" borderId="77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41" fontId="3" fillId="0" borderId="32" xfId="61" applyNumberFormat="1" applyFont="1" applyFill="1" applyBorder="1" applyAlignment="1">
      <alignment horizontal="center" vertical="center"/>
      <protection/>
    </xf>
    <xf numFmtId="0" fontId="12" fillId="0" borderId="79" xfId="61" applyFont="1" applyFill="1" applyBorder="1" applyAlignment="1">
      <alignment horizontal="center" vertical="center"/>
      <protection/>
    </xf>
    <xf numFmtId="0" fontId="2" fillId="0" borderId="79" xfId="61" applyFont="1" applyFill="1" applyBorder="1" applyAlignment="1">
      <alignment horizontal="center" vertical="center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25" fillId="34" borderId="21" xfId="61" applyNumberFormat="1" applyFont="1" applyFill="1" applyBorder="1" applyAlignment="1">
      <alignment horizontal="left" vertical="center"/>
      <protection/>
    </xf>
    <xf numFmtId="0" fontId="3" fillId="0" borderId="80" xfId="61" applyNumberFormat="1" applyFont="1" applyFill="1" applyBorder="1" applyAlignment="1">
      <alignment horizontal="center" vertical="center"/>
      <protection/>
    </xf>
    <xf numFmtId="0" fontId="3" fillId="0" borderId="81" xfId="61" applyNumberFormat="1" applyFont="1" applyFill="1" applyBorder="1" applyAlignment="1">
      <alignment horizontal="center" vertical="center"/>
      <protection/>
    </xf>
    <xf numFmtId="0" fontId="3" fillId="0" borderId="82" xfId="61" applyNumberFormat="1" applyFont="1" applyFill="1" applyBorder="1" applyAlignment="1">
      <alignment horizontal="center" vertical="center"/>
      <protection/>
    </xf>
    <xf numFmtId="0" fontId="3" fillId="0" borderId="83" xfId="61" applyNumberFormat="1" applyFont="1" applyFill="1" applyBorder="1" applyAlignment="1">
      <alignment horizontal="center" vertical="center"/>
      <protection/>
    </xf>
    <xf numFmtId="0" fontId="3" fillId="0" borderId="84" xfId="61" applyNumberFormat="1" applyFont="1" applyFill="1" applyBorder="1" applyAlignment="1">
      <alignment horizontal="center" vertical="center"/>
      <protection/>
    </xf>
    <xf numFmtId="0" fontId="3" fillId="0" borderId="85" xfId="61" applyNumberFormat="1" applyFont="1" applyFill="1" applyBorder="1" applyAlignment="1">
      <alignment horizontal="center" vertical="center"/>
      <protection/>
    </xf>
    <xf numFmtId="41" fontId="3" fillId="0" borderId="54" xfId="61" applyNumberFormat="1" applyFont="1" applyFill="1" applyBorder="1" applyAlignment="1">
      <alignment horizontal="center" vertical="center"/>
      <protection/>
    </xf>
    <xf numFmtId="41" fontId="3" fillId="0" borderId="41" xfId="61" applyNumberFormat="1" applyFont="1" applyFill="1" applyBorder="1" applyAlignment="1">
      <alignment horizontal="center" vertical="center"/>
      <protection/>
    </xf>
    <xf numFmtId="41" fontId="3" fillId="0" borderId="22" xfId="61" applyNumberFormat="1" applyFont="1" applyFill="1" applyBorder="1" applyAlignment="1">
      <alignment horizontal="center" vertical="center"/>
      <protection/>
    </xf>
    <xf numFmtId="41" fontId="3" fillId="0" borderId="23" xfId="61" applyNumberFormat="1" applyFont="1" applyFill="1" applyBorder="1" applyAlignment="1">
      <alignment horizontal="center" vertical="center"/>
      <protection/>
    </xf>
    <xf numFmtId="41" fontId="3" fillId="0" borderId="86" xfId="61" applyNumberFormat="1" applyFont="1" applyFill="1" applyBorder="1" applyAlignment="1">
      <alignment horizontal="center" vertical="center"/>
      <protection/>
    </xf>
    <xf numFmtId="41" fontId="3" fillId="0" borderId="21" xfId="61" applyNumberFormat="1" applyFont="1" applyFill="1" applyBorder="1" applyAlignment="1">
      <alignment horizontal="center" vertical="center"/>
      <protection/>
    </xf>
    <xf numFmtId="0" fontId="2" fillId="0" borderId="87" xfId="61" applyFont="1" applyFill="1" applyBorder="1" applyAlignment="1">
      <alignment horizontal="center" vertical="center"/>
      <protection/>
    </xf>
    <xf numFmtId="0" fontId="2" fillId="0" borderId="88" xfId="61" applyFont="1" applyFill="1" applyBorder="1" applyAlignment="1">
      <alignment horizontal="center" vertical="center"/>
      <protection/>
    </xf>
    <xf numFmtId="0" fontId="25" fillId="34" borderId="22" xfId="61" applyNumberFormat="1" applyFont="1" applyFill="1" applyBorder="1" applyAlignment="1">
      <alignment horizontal="left" vertical="center"/>
      <protection/>
    </xf>
    <xf numFmtId="0" fontId="3" fillId="0" borderId="89" xfId="61" applyNumberFormat="1" applyFont="1" applyFill="1" applyBorder="1" applyAlignment="1">
      <alignment horizontal="center" vertical="center"/>
      <protection/>
    </xf>
    <xf numFmtId="0" fontId="3" fillId="0" borderId="90" xfId="61" applyNumberFormat="1" applyFont="1" applyFill="1" applyBorder="1" applyAlignment="1">
      <alignment horizontal="center" vertical="center"/>
      <protection/>
    </xf>
    <xf numFmtId="0" fontId="3" fillId="0" borderId="91" xfId="61" applyNumberFormat="1" applyFont="1" applyFill="1" applyBorder="1" applyAlignment="1">
      <alignment horizontal="center" vertical="center"/>
      <protection/>
    </xf>
    <xf numFmtId="0" fontId="3" fillId="0" borderId="92" xfId="61" applyNumberFormat="1" applyFont="1" applyFill="1" applyBorder="1" applyAlignment="1">
      <alignment horizontal="center" vertical="center"/>
      <protection/>
    </xf>
    <xf numFmtId="0" fontId="3" fillId="0" borderId="93" xfId="61" applyNumberFormat="1" applyFont="1" applyFill="1" applyBorder="1" applyAlignment="1">
      <alignment horizontal="center" vertical="center"/>
      <protection/>
    </xf>
    <xf numFmtId="41" fontId="3" fillId="0" borderId="94" xfId="61" applyNumberFormat="1" applyFont="1" applyFill="1" applyBorder="1" applyAlignment="1">
      <alignment horizontal="center" vertical="center"/>
      <protection/>
    </xf>
    <xf numFmtId="41" fontId="3" fillId="0" borderId="49" xfId="61" applyNumberFormat="1" applyFont="1" applyFill="1" applyBorder="1" applyAlignment="1">
      <alignment horizontal="center" vertical="center"/>
      <protection/>
    </xf>
    <xf numFmtId="41" fontId="3" fillId="0" borderId="33" xfId="61" applyNumberFormat="1" applyFont="1" applyFill="1" applyBorder="1" applyAlignment="1">
      <alignment horizontal="center" vertical="center"/>
      <protection/>
    </xf>
    <xf numFmtId="0" fontId="2" fillId="0" borderId="95" xfId="61" applyFont="1" applyFill="1" applyBorder="1" applyAlignment="1">
      <alignment horizontal="center" vertical="center"/>
      <protection/>
    </xf>
    <xf numFmtId="41" fontId="3" fillId="0" borderId="74" xfId="61" applyNumberFormat="1" applyFont="1" applyFill="1" applyBorder="1" applyAlignment="1">
      <alignment horizontal="center" vertical="center"/>
      <protection/>
    </xf>
    <xf numFmtId="41" fontId="3" fillId="0" borderId="24" xfId="61" applyNumberFormat="1" applyFont="1" applyFill="1" applyBorder="1" applyAlignment="1">
      <alignment horizontal="center" vertical="center"/>
      <protection/>
    </xf>
    <xf numFmtId="0" fontId="3" fillId="0" borderId="94" xfId="61" applyFont="1" applyFill="1" applyBorder="1" applyAlignment="1">
      <alignment horizontal="center" vertical="center"/>
      <protection/>
    </xf>
    <xf numFmtId="0" fontId="25" fillId="34" borderId="24" xfId="61" applyNumberFormat="1" applyFont="1" applyFill="1" applyBorder="1" applyAlignment="1">
      <alignment horizontal="left" vertical="center"/>
      <protection/>
    </xf>
    <xf numFmtId="0" fontId="3" fillId="0" borderId="96" xfId="61" applyNumberFormat="1" applyFont="1" applyFill="1" applyBorder="1" applyAlignment="1">
      <alignment horizontal="center" vertical="center"/>
      <protection/>
    </xf>
    <xf numFmtId="0" fontId="3" fillId="0" borderId="97" xfId="61" applyNumberFormat="1" applyFont="1" applyFill="1" applyBorder="1" applyAlignment="1">
      <alignment horizontal="center" vertical="center"/>
      <protection/>
    </xf>
    <xf numFmtId="0" fontId="32" fillId="0" borderId="17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13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top" textRotation="255"/>
    </xf>
    <xf numFmtId="0" fontId="31" fillId="0" borderId="14" xfId="0" applyFont="1" applyBorder="1" applyAlignment="1">
      <alignment horizontal="center" vertical="top" textRotation="255"/>
    </xf>
    <xf numFmtId="0" fontId="31" fillId="0" borderId="16" xfId="0" applyFont="1" applyBorder="1" applyAlignment="1">
      <alignment horizontal="center" vertical="top" textRotation="255"/>
    </xf>
    <xf numFmtId="0" fontId="31" fillId="0" borderId="17" xfId="0" applyFont="1" applyBorder="1" applyAlignment="1">
      <alignment horizontal="center" vertical="top" textRotation="255"/>
    </xf>
    <xf numFmtId="0" fontId="31" fillId="0" borderId="10" xfId="0" applyFont="1" applyBorder="1" applyAlignment="1">
      <alignment horizontal="center" vertical="top" textRotation="255"/>
    </xf>
    <xf numFmtId="0" fontId="31" fillId="0" borderId="12" xfId="0" applyFont="1" applyBorder="1" applyAlignment="1">
      <alignment horizontal="center" vertical="top" textRotation="255"/>
    </xf>
    <xf numFmtId="0" fontId="2" fillId="0" borderId="98" xfId="61" applyFont="1" applyFill="1" applyBorder="1" applyAlignment="1">
      <alignment horizontal="center" vertical="center"/>
      <protection/>
    </xf>
    <xf numFmtId="0" fontId="25" fillId="35" borderId="21" xfId="61" applyNumberFormat="1" applyFont="1" applyFill="1" applyBorder="1" applyAlignment="1">
      <alignment horizontal="left" vertical="center"/>
      <protection/>
    </xf>
    <xf numFmtId="0" fontId="25" fillId="35" borderId="24" xfId="61" applyNumberFormat="1" applyFont="1" applyFill="1" applyBorder="1" applyAlignment="1">
      <alignment horizontal="left" vertical="center"/>
      <protection/>
    </xf>
    <xf numFmtId="0" fontId="25" fillId="35" borderId="22" xfId="61" applyNumberFormat="1" applyFont="1" applyFill="1" applyBorder="1" applyAlignment="1">
      <alignment horizontal="left" vertical="center"/>
      <protection/>
    </xf>
    <xf numFmtId="41" fontId="3" fillId="0" borderId="31" xfId="61" applyNumberFormat="1" applyFont="1" applyFill="1" applyBorder="1" applyAlignment="1">
      <alignment horizontal="center" vertical="center"/>
      <protection/>
    </xf>
    <xf numFmtId="41" fontId="3" fillId="0" borderId="51" xfId="61" applyNumberFormat="1" applyFont="1" applyFill="1" applyBorder="1" applyAlignment="1">
      <alignment horizontal="center" vertical="center"/>
      <protection/>
    </xf>
    <xf numFmtId="41" fontId="3" fillId="0" borderId="34" xfId="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/>
    </xf>
    <xf numFmtId="0" fontId="0" fillId="34" borderId="86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対戦2" xfId="61"/>
    <cellStyle name="Followed Hyperlink" xfId="62"/>
    <cellStyle name="良い" xfId="63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7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8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</xdr:row>
      <xdr:rowOff>47625</xdr:rowOff>
    </xdr:from>
    <xdr:to>
      <xdr:col>5</xdr:col>
      <xdr:colOff>1076325</xdr:colOff>
      <xdr:row>1</xdr:row>
      <xdr:rowOff>95250</xdr:rowOff>
    </xdr:to>
    <xdr:sp macro="[0]!組合わ表">
      <xdr:nvSpPr>
        <xdr:cNvPr id="9" name="額縁 11"/>
        <xdr:cNvSpPr>
          <a:spLocks/>
        </xdr:cNvSpPr>
      </xdr:nvSpPr>
      <xdr:spPr>
        <a:xfrm>
          <a:off x="1866900" y="276225"/>
          <a:ext cx="1000125" cy="0"/>
        </a:xfrm>
        <a:prstGeom prst="bevel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対戦表作成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0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1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2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3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4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5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6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7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18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19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20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1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22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3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24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5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26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27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1190625</xdr:colOff>
      <xdr:row>1</xdr:row>
      <xdr:rowOff>66675</xdr:rowOff>
    </xdr:from>
    <xdr:to>
      <xdr:col>5</xdr:col>
      <xdr:colOff>1924050</xdr:colOff>
      <xdr:row>1</xdr:row>
      <xdr:rowOff>95250</xdr:rowOff>
    </xdr:to>
    <xdr:sp macro="[0]!行削除">
      <xdr:nvSpPr>
        <xdr:cNvPr id="28" name="フレーム 30"/>
        <xdr:cNvSpPr>
          <a:spLocks/>
        </xdr:cNvSpPr>
      </xdr:nvSpPr>
      <xdr:spPr>
        <a:xfrm>
          <a:off x="2981325" y="276225"/>
          <a:ext cx="733425" cy="0"/>
        </a:xfrm>
        <a:custGeom>
          <a:pathLst>
            <a:path h="363600" w="735390">
              <a:moveTo>
                <a:pt x="0" y="0"/>
              </a:moveTo>
              <a:lnTo>
                <a:pt x="735390" y="0"/>
              </a:lnTo>
              <a:lnTo>
                <a:pt x="735390" y="363600"/>
              </a:lnTo>
              <a:lnTo>
                <a:pt x="0" y="363600"/>
              </a:lnTo>
              <a:close/>
              <a:moveTo>
                <a:pt x="0" y="363600"/>
              </a:moveTo>
              <a:lnTo>
                <a:pt x="45450" y="45450"/>
              </a:lnTo>
              <a:lnTo>
                <a:pt x="45450" y="318150"/>
              </a:lnTo>
              <a:lnTo>
                <a:pt x="689940" y="3181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29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0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31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2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1</xdr:row>
      <xdr:rowOff>57150</xdr:rowOff>
    </xdr:from>
    <xdr:to>
      <xdr:col>10</xdr:col>
      <xdr:colOff>876300</xdr:colOff>
      <xdr:row>1</xdr:row>
      <xdr:rowOff>95250</xdr:rowOff>
    </xdr:to>
    <xdr:sp macro="[0]!昼食挿入">
      <xdr:nvSpPr>
        <xdr:cNvPr id="33" name="額縁 33"/>
        <xdr:cNvSpPr>
          <a:spLocks/>
        </xdr:cNvSpPr>
      </xdr:nvSpPr>
      <xdr:spPr>
        <a:xfrm>
          <a:off x="5010150" y="276225"/>
          <a:ext cx="895350" cy="0"/>
        </a:xfrm>
        <a:prstGeom prst="bevel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昼食休憩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34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5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36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7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38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39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40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1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42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3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44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5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46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7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48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49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981075</xdr:colOff>
      <xdr:row>1</xdr:row>
      <xdr:rowOff>47625</xdr:rowOff>
    </xdr:from>
    <xdr:to>
      <xdr:col>10</xdr:col>
      <xdr:colOff>1885950</xdr:colOff>
      <xdr:row>1</xdr:row>
      <xdr:rowOff>95250</xdr:rowOff>
    </xdr:to>
    <xdr:sp macro="[0]!時間振分">
      <xdr:nvSpPr>
        <xdr:cNvPr id="50" name="額縁 50"/>
        <xdr:cNvSpPr>
          <a:spLocks/>
        </xdr:cNvSpPr>
      </xdr:nvSpPr>
      <xdr:spPr>
        <a:xfrm>
          <a:off x="6010275" y="276225"/>
          <a:ext cx="904875" cy="0"/>
        </a:xfrm>
        <a:prstGeom prst="bevel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時刻設定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51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2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</xdr:row>
      <xdr:rowOff>47625</xdr:rowOff>
    </xdr:from>
    <xdr:to>
      <xdr:col>15</xdr:col>
      <xdr:colOff>1133475</xdr:colOff>
      <xdr:row>1</xdr:row>
      <xdr:rowOff>95250</xdr:rowOff>
    </xdr:to>
    <xdr:sp macro="[0]!対戦修正">
      <xdr:nvSpPr>
        <xdr:cNvPr id="53" name="AutoShape 1477"/>
        <xdr:cNvSpPr>
          <a:spLocks/>
        </xdr:cNvSpPr>
      </xdr:nvSpPr>
      <xdr:spPr>
        <a:xfrm>
          <a:off x="8077200" y="276225"/>
          <a:ext cx="10096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対戦表修正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54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5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56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7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5</xdr:col>
      <xdr:colOff>704850</xdr:colOff>
      <xdr:row>30</xdr:row>
      <xdr:rowOff>0</xdr:rowOff>
    </xdr:to>
    <xdr:sp>
      <xdr:nvSpPr>
        <xdr:cNvPr id="58" name="Line 1"/>
        <xdr:cNvSpPr>
          <a:spLocks/>
        </xdr:cNvSpPr>
      </xdr:nvSpPr>
      <xdr:spPr>
        <a:xfrm>
          <a:off x="249555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0</xdr:rowOff>
    </xdr:from>
    <xdr:to>
      <xdr:col>5</xdr:col>
      <xdr:colOff>723900</xdr:colOff>
      <xdr:row>30</xdr:row>
      <xdr:rowOff>0</xdr:rowOff>
    </xdr:to>
    <xdr:sp>
      <xdr:nvSpPr>
        <xdr:cNvPr id="59" name="Line 2"/>
        <xdr:cNvSpPr>
          <a:spLocks/>
        </xdr:cNvSpPr>
      </xdr:nvSpPr>
      <xdr:spPr>
        <a:xfrm>
          <a:off x="2514600" y="70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37</xdr:row>
      <xdr:rowOff>0</xdr:rowOff>
    </xdr:from>
    <xdr:to>
      <xdr:col>5</xdr:col>
      <xdr:colOff>704850</xdr:colOff>
      <xdr:row>37</xdr:row>
      <xdr:rowOff>0</xdr:rowOff>
    </xdr:to>
    <xdr:sp>
      <xdr:nvSpPr>
        <xdr:cNvPr id="60" name="Line 1"/>
        <xdr:cNvSpPr>
          <a:spLocks/>
        </xdr:cNvSpPr>
      </xdr:nvSpPr>
      <xdr:spPr>
        <a:xfrm>
          <a:off x="24955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61" name="Line 2"/>
        <xdr:cNvSpPr>
          <a:spLocks/>
        </xdr:cNvSpPr>
      </xdr:nvSpPr>
      <xdr:spPr>
        <a:xfrm>
          <a:off x="25146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41</xdr:row>
      <xdr:rowOff>0</xdr:rowOff>
    </xdr:from>
    <xdr:to>
      <xdr:col>5</xdr:col>
      <xdr:colOff>704850</xdr:colOff>
      <xdr:row>41</xdr:row>
      <xdr:rowOff>0</xdr:rowOff>
    </xdr:to>
    <xdr:sp>
      <xdr:nvSpPr>
        <xdr:cNvPr id="62" name="Line 1"/>
        <xdr:cNvSpPr>
          <a:spLocks/>
        </xdr:cNvSpPr>
      </xdr:nvSpPr>
      <xdr:spPr>
        <a:xfrm>
          <a:off x="249555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63" name="Line 2"/>
        <xdr:cNvSpPr>
          <a:spLocks/>
        </xdr:cNvSpPr>
      </xdr:nvSpPr>
      <xdr:spPr>
        <a:xfrm>
          <a:off x="2514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2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32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" name="Line 1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" name="Line 1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" name="Line 1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" name="Line 1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428625</xdr:rowOff>
    </xdr:from>
    <xdr:to>
      <xdr:col>37</xdr:col>
      <xdr:colOff>0</xdr:colOff>
      <xdr:row>3</xdr:row>
      <xdr:rowOff>28575</xdr:rowOff>
    </xdr:to>
    <xdr:sp macro="[0]!ブロック作成">
      <xdr:nvSpPr>
        <xdr:cNvPr id="7" name="AutoShape 14"/>
        <xdr:cNvSpPr>
          <a:spLocks/>
        </xdr:cNvSpPr>
      </xdr:nvSpPr>
      <xdr:spPr>
        <a:xfrm>
          <a:off x="13277850" y="428625"/>
          <a:ext cx="0" cy="4762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リーグ表作成</a:t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" name="Line 1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9" name="Line 1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0" name="Line 1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1" name="Line 1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2" name="Line 1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3" name="Line 2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4" name="Line 2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5" name="Line 2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6" name="Line 2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7" name="Line 2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8" name="Line 2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9" name="Line 2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0" name="Line 2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1" name="Line 2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2" name="Line 2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3" name="Line 3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4" name="Line 3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5" name="Line 3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6" name="Line 3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7" name="Line 3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8" name="Line 3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9" name="Line 3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0" name="Line 3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1" name="Line 3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2" name="Line 3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3" name="Line 4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4" name="Line 4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5" name="Line 4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6" name="Line 4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7" name="Line 4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8" name="Line 4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9" name="Line 4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0" name="Line 4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1" name="Line 4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2" name="Line 4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3" name="Line 5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4" name="Line 5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5" name="Line 5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6" name="Line 5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7" name="Line 5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8" name="Line 5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9" name="Line 5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0" name="Line 5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1" name="Line 5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2" name="Line 5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3" name="Line 6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4" name="Line 6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5" name="Line 6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6" name="Line 6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7" name="Line 6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8" name="Line 6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9" name="Line 6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0" name="Line 6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1" name="Line 6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2" name="Line 6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3" name="Line 7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4" name="Line 7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5" name="Line 7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6" name="Line 7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7" name="Line 7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8" name="Line 7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9" name="Line 7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0" name="Line 7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1" name="Line 7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2" name="Line 7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3" name="Line 8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4" name="Line 8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5" name="Line 8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6" name="Line 83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7" name="Line 84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8" name="Line 85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9" name="Line 86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0" name="Line 87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1" name="Line 88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2" name="Line 89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3" name="Line 90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4" name="Line 91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5" name="Line 92"/>
        <xdr:cNvSpPr>
          <a:spLocks/>
        </xdr:cNvSpPr>
      </xdr:nvSpPr>
      <xdr:spPr>
        <a:xfrm>
          <a:off x="13277850" y="569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28575</xdr:rowOff>
    </xdr:from>
    <xdr:to>
      <xdr:col>31</xdr:col>
      <xdr:colOff>0</xdr:colOff>
      <xdr:row>3</xdr:row>
      <xdr:rowOff>28575</xdr:rowOff>
    </xdr:to>
    <xdr:sp macro="[0]!トーナメント表">
      <xdr:nvSpPr>
        <xdr:cNvPr id="1" name="AutoShape 1"/>
        <xdr:cNvSpPr>
          <a:spLocks/>
        </xdr:cNvSpPr>
      </xdr:nvSpPr>
      <xdr:spPr>
        <a:xfrm>
          <a:off x="7191375" y="104775"/>
          <a:ext cx="0" cy="438150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トーナメント表作成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401127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401127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49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1" width="2.875" style="64" customWidth="1"/>
    <col min="2" max="2" width="9.625" style="65" customWidth="1"/>
    <col min="3" max="3" width="7.25390625" style="402" customWidth="1"/>
    <col min="4" max="4" width="27.375" style="33" customWidth="1"/>
    <col min="5" max="5" width="18.625" style="38" customWidth="1"/>
    <col min="6" max="6" width="14.375" style="470" customWidth="1"/>
    <col min="7" max="7" width="5.75390625" style="38" customWidth="1"/>
    <col min="8" max="8" width="6.875" style="65" customWidth="1"/>
    <col min="9" max="16384" width="9.00390625" style="64" customWidth="1"/>
  </cols>
  <sheetData>
    <row r="1" spans="1:7" ht="19.5" customHeight="1">
      <c r="A1" s="62"/>
      <c r="B1" s="478" t="s">
        <v>259</v>
      </c>
      <c r="C1" s="478"/>
      <c r="D1" s="478"/>
      <c r="E1" s="478"/>
      <c r="F1" s="465"/>
      <c r="G1" s="62"/>
    </row>
    <row r="2" spans="1:7" ht="19.5" customHeight="1" thickBot="1">
      <c r="A2" s="63"/>
      <c r="B2" s="477"/>
      <c r="C2" s="477"/>
      <c r="D2" s="477"/>
      <c r="E2" s="477"/>
      <c r="F2" s="466"/>
      <c r="G2" s="63"/>
    </row>
    <row r="3" spans="2:8" ht="25.5" customHeight="1">
      <c r="B3" s="403" t="s">
        <v>2</v>
      </c>
      <c r="C3" s="404" t="s">
        <v>237</v>
      </c>
      <c r="D3" s="405" t="s">
        <v>238</v>
      </c>
      <c r="E3" s="405" t="s">
        <v>260</v>
      </c>
      <c r="F3" s="467" t="s">
        <v>261</v>
      </c>
      <c r="G3" s="456" t="s">
        <v>270</v>
      </c>
      <c r="H3" s="406" t="s">
        <v>262</v>
      </c>
    </row>
    <row r="4" spans="2:8" ht="26.25" customHeight="1">
      <c r="B4" s="397">
        <v>1</v>
      </c>
      <c r="C4" s="212" t="s">
        <v>239</v>
      </c>
      <c r="D4" s="213" t="s">
        <v>134</v>
      </c>
      <c r="E4" s="212"/>
      <c r="F4" s="468"/>
      <c r="G4" s="457"/>
      <c r="H4" s="431"/>
    </row>
    <row r="5" spans="2:8" ht="26.25" customHeight="1">
      <c r="B5" s="397">
        <v>2</v>
      </c>
      <c r="C5" s="212" t="s">
        <v>240</v>
      </c>
      <c r="D5" s="80" t="s">
        <v>13</v>
      </c>
      <c r="E5" s="368"/>
      <c r="F5" s="468"/>
      <c r="G5" s="457"/>
      <c r="H5" s="431"/>
    </row>
    <row r="6" spans="2:8" ht="26.25" customHeight="1">
      <c r="B6" s="397">
        <v>3</v>
      </c>
      <c r="C6" s="212" t="s">
        <v>241</v>
      </c>
      <c r="D6" s="213" t="s">
        <v>136</v>
      </c>
      <c r="E6" s="212"/>
      <c r="F6" s="468"/>
      <c r="G6" s="457"/>
      <c r="H6" s="431"/>
    </row>
    <row r="7" spans="2:8" ht="26.25" customHeight="1">
      <c r="B7" s="397">
        <v>4</v>
      </c>
      <c r="C7" s="212" t="s">
        <v>242</v>
      </c>
      <c r="D7" s="80" t="s">
        <v>20</v>
      </c>
      <c r="E7" s="368"/>
      <c r="F7" s="468"/>
      <c r="G7" s="457"/>
      <c r="H7" s="431"/>
    </row>
    <row r="8" spans="2:8" ht="26.25" customHeight="1">
      <c r="B8" s="397">
        <v>5</v>
      </c>
      <c r="C8" s="212" t="s">
        <v>243</v>
      </c>
      <c r="D8" s="80" t="s">
        <v>15</v>
      </c>
      <c r="E8" s="368"/>
      <c r="F8" s="468"/>
      <c r="G8" s="457"/>
      <c r="H8" s="431"/>
    </row>
    <row r="9" spans="2:8" ht="26.25" customHeight="1">
      <c r="B9" s="423">
        <v>6</v>
      </c>
      <c r="C9" s="424" t="s">
        <v>8</v>
      </c>
      <c r="D9" s="425" t="s">
        <v>17</v>
      </c>
      <c r="E9" s="212" t="s">
        <v>278</v>
      </c>
      <c r="F9" s="468" t="s">
        <v>279</v>
      </c>
      <c r="G9" s="457">
        <v>6</v>
      </c>
      <c r="H9" s="431" t="s">
        <v>267</v>
      </c>
    </row>
    <row r="10" spans="2:8" ht="26.25" customHeight="1">
      <c r="B10" s="423">
        <v>7</v>
      </c>
      <c r="C10" s="424" t="s">
        <v>180</v>
      </c>
      <c r="D10" s="425" t="s">
        <v>138</v>
      </c>
      <c r="E10" s="212" t="s">
        <v>273</v>
      </c>
      <c r="F10" s="468" t="s">
        <v>275</v>
      </c>
      <c r="G10" s="457">
        <v>6</v>
      </c>
      <c r="H10" s="431" t="s">
        <v>274</v>
      </c>
    </row>
    <row r="11" spans="2:8" ht="26.25" customHeight="1">
      <c r="B11" s="397">
        <v>8</v>
      </c>
      <c r="C11" s="212" t="s">
        <v>244</v>
      </c>
      <c r="D11" s="213" t="s">
        <v>69</v>
      </c>
      <c r="E11" s="212"/>
      <c r="F11" s="468"/>
      <c r="G11" s="457"/>
      <c r="H11" s="431"/>
    </row>
    <row r="12" spans="2:8" ht="26.25" customHeight="1">
      <c r="B12" s="397">
        <v>9</v>
      </c>
      <c r="C12" s="212" t="s">
        <v>245</v>
      </c>
      <c r="D12" s="80" t="s">
        <v>140</v>
      </c>
      <c r="E12" s="368"/>
      <c r="F12" s="468"/>
      <c r="G12" s="457"/>
      <c r="H12" s="431"/>
    </row>
    <row r="13" spans="2:8" ht="26.25" customHeight="1">
      <c r="B13" s="423">
        <v>10</v>
      </c>
      <c r="C13" s="424" t="s">
        <v>184</v>
      </c>
      <c r="D13" s="425" t="s">
        <v>14</v>
      </c>
      <c r="E13" s="368" t="s">
        <v>287</v>
      </c>
      <c r="F13" s="468" t="s">
        <v>288</v>
      </c>
      <c r="G13" s="457">
        <v>4</v>
      </c>
      <c r="H13" s="431" t="s">
        <v>267</v>
      </c>
    </row>
    <row r="14" spans="2:8" ht="26.25" customHeight="1">
      <c r="B14" s="397">
        <v>11</v>
      </c>
      <c r="C14" s="212" t="s">
        <v>246</v>
      </c>
      <c r="D14" s="213" t="s">
        <v>72</v>
      </c>
      <c r="E14" s="212"/>
      <c r="F14" s="468"/>
      <c r="G14" s="457"/>
      <c r="H14" s="431"/>
    </row>
    <row r="15" spans="2:8" ht="26.25" customHeight="1">
      <c r="B15" s="423">
        <v>12</v>
      </c>
      <c r="C15" s="424" t="s">
        <v>186</v>
      </c>
      <c r="D15" s="425" t="s">
        <v>141</v>
      </c>
      <c r="E15" s="212" t="s">
        <v>268</v>
      </c>
      <c r="F15" s="468" t="s">
        <v>269</v>
      </c>
      <c r="G15" s="457">
        <v>6</v>
      </c>
      <c r="H15" s="431" t="s">
        <v>267</v>
      </c>
    </row>
    <row r="16" spans="2:8" ht="26.25" customHeight="1">
      <c r="B16" s="397">
        <v>13</v>
      </c>
      <c r="C16" s="212" t="s">
        <v>247</v>
      </c>
      <c r="D16" s="80" t="s">
        <v>32</v>
      </c>
      <c r="E16" s="368"/>
      <c r="F16" s="468"/>
      <c r="G16" s="457"/>
      <c r="H16" s="431"/>
    </row>
    <row r="17" spans="2:8" ht="26.25" customHeight="1">
      <c r="B17" s="397">
        <v>14</v>
      </c>
      <c r="C17" s="212" t="s">
        <v>248</v>
      </c>
      <c r="D17" s="363" t="s">
        <v>24</v>
      </c>
      <c r="E17" s="313"/>
      <c r="F17" s="468"/>
      <c r="G17" s="457"/>
      <c r="H17" s="431"/>
    </row>
    <row r="18" spans="2:8" ht="26.25" customHeight="1">
      <c r="B18" s="397">
        <v>15</v>
      </c>
      <c r="C18" s="212" t="s">
        <v>249</v>
      </c>
      <c r="D18" s="80" t="s">
        <v>250</v>
      </c>
      <c r="E18" s="368"/>
      <c r="F18" s="468"/>
      <c r="G18" s="457"/>
      <c r="H18" s="431"/>
    </row>
    <row r="19" spans="2:8" ht="26.25" customHeight="1">
      <c r="B19" s="423" t="s">
        <v>146</v>
      </c>
      <c r="C19" s="424" t="s">
        <v>25</v>
      </c>
      <c r="D19" s="425" t="s">
        <v>142</v>
      </c>
      <c r="E19" s="368" t="s">
        <v>280</v>
      </c>
      <c r="F19" s="468" t="s">
        <v>281</v>
      </c>
      <c r="G19" s="457">
        <v>4</v>
      </c>
      <c r="H19" s="431" t="s">
        <v>267</v>
      </c>
    </row>
    <row r="20" spans="2:8" ht="26.25" customHeight="1">
      <c r="B20" s="423" t="s">
        <v>147</v>
      </c>
      <c r="C20" s="424" t="s">
        <v>10</v>
      </c>
      <c r="D20" s="425" t="s">
        <v>143</v>
      </c>
      <c r="E20" s="212" t="s">
        <v>265</v>
      </c>
      <c r="F20" s="468" t="s">
        <v>266</v>
      </c>
      <c r="G20" s="457">
        <v>4</v>
      </c>
      <c r="H20" s="431" t="s">
        <v>267</v>
      </c>
    </row>
    <row r="21" spans="2:8" ht="26.25" customHeight="1">
      <c r="B21" s="337" t="s">
        <v>251</v>
      </c>
      <c r="C21" s="212" t="s">
        <v>252</v>
      </c>
      <c r="D21" s="80" t="s">
        <v>76</v>
      </c>
      <c r="E21" s="212"/>
      <c r="F21" s="468"/>
      <c r="G21" s="457"/>
      <c r="H21" s="431"/>
    </row>
    <row r="22" spans="2:8" ht="26.25" customHeight="1">
      <c r="B22" s="337" t="s">
        <v>149</v>
      </c>
      <c r="C22" s="212" t="s">
        <v>253</v>
      </c>
      <c r="D22" s="213" t="s">
        <v>254</v>
      </c>
      <c r="E22" s="212"/>
      <c r="F22" s="468"/>
      <c r="G22" s="457"/>
      <c r="H22" s="431"/>
    </row>
    <row r="23" spans="2:8" ht="26.25" customHeight="1">
      <c r="B23" s="423" t="s">
        <v>150</v>
      </c>
      <c r="C23" s="424" t="s">
        <v>190</v>
      </c>
      <c r="D23" s="425" t="s">
        <v>71</v>
      </c>
      <c r="E23" s="212" t="s">
        <v>289</v>
      </c>
      <c r="F23" s="468" t="s">
        <v>290</v>
      </c>
      <c r="G23" s="457">
        <v>4</v>
      </c>
      <c r="H23" s="431" t="s">
        <v>267</v>
      </c>
    </row>
    <row r="24" spans="2:8" ht="26.25" customHeight="1">
      <c r="B24" s="337" t="s">
        <v>151</v>
      </c>
      <c r="C24" s="212" t="s">
        <v>255</v>
      </c>
      <c r="D24" s="80" t="s">
        <v>86</v>
      </c>
      <c r="E24" s="368"/>
      <c r="F24" s="468"/>
      <c r="G24" s="457"/>
      <c r="H24" s="431"/>
    </row>
    <row r="25" spans="2:8" ht="26.25" customHeight="1">
      <c r="B25" s="337" t="s">
        <v>152</v>
      </c>
      <c r="C25" s="212" t="s">
        <v>256</v>
      </c>
      <c r="D25" s="213" t="s">
        <v>144</v>
      </c>
      <c r="E25" s="212"/>
      <c r="F25" s="468"/>
      <c r="G25" s="457"/>
      <c r="H25" s="431"/>
    </row>
    <row r="26" spans="2:8" ht="26.25" customHeight="1">
      <c r="B26" s="337" t="s">
        <v>153</v>
      </c>
      <c r="C26" s="212" t="s">
        <v>257</v>
      </c>
      <c r="D26" s="213" t="s">
        <v>33</v>
      </c>
      <c r="E26" s="212"/>
      <c r="F26" s="468"/>
      <c r="G26" s="457"/>
      <c r="H26" s="431"/>
    </row>
    <row r="27" spans="2:8" ht="26.25" customHeight="1">
      <c r="B27" s="337" t="s">
        <v>154</v>
      </c>
      <c r="C27" s="212" t="s">
        <v>258</v>
      </c>
      <c r="D27" s="80" t="s">
        <v>145</v>
      </c>
      <c r="E27" s="368"/>
      <c r="F27" s="468"/>
      <c r="G27" s="457"/>
      <c r="H27" s="431"/>
    </row>
    <row r="28" spans="2:8" ht="26.25" customHeight="1" thickBot="1">
      <c r="B28" s="427" t="s">
        <v>155</v>
      </c>
      <c r="C28" s="428" t="s">
        <v>195</v>
      </c>
      <c r="D28" s="429" t="s">
        <v>87</v>
      </c>
      <c r="E28" s="371" t="s">
        <v>276</v>
      </c>
      <c r="F28" s="469" t="s">
        <v>277</v>
      </c>
      <c r="G28" s="458">
        <v>4</v>
      </c>
      <c r="H28" s="432" t="s">
        <v>267</v>
      </c>
    </row>
    <row r="29" spans="2:3" ht="19.5" customHeight="1">
      <c r="B29" s="66"/>
      <c r="C29" s="67"/>
    </row>
    <row r="30" spans="2:3" ht="19.5" customHeight="1">
      <c r="B30" s="66"/>
      <c r="C30" s="67"/>
    </row>
    <row r="31" spans="2:3" ht="19.5" customHeight="1">
      <c r="B31" s="66"/>
      <c r="C31" s="67"/>
    </row>
    <row r="32" spans="2:3" ht="19.5" customHeight="1">
      <c r="B32" s="66"/>
      <c r="C32" s="67"/>
    </row>
    <row r="33" spans="2:3" ht="19.5" customHeight="1">
      <c r="B33" s="66"/>
      <c r="C33" s="67"/>
    </row>
    <row r="34" spans="2:3" ht="19.5" customHeight="1">
      <c r="B34" s="66"/>
      <c r="C34" s="67"/>
    </row>
    <row r="35" spans="2:3" ht="19.5" customHeight="1">
      <c r="B35" s="66"/>
      <c r="C35" s="67"/>
    </row>
    <row r="36" spans="2:3" ht="19.5" customHeight="1">
      <c r="B36" s="66"/>
      <c r="C36" s="67"/>
    </row>
    <row r="37" spans="2:3" ht="19.5" customHeight="1">
      <c r="B37" s="66"/>
      <c r="C37" s="67"/>
    </row>
    <row r="38" spans="2:3" ht="19.5" customHeight="1">
      <c r="B38" s="66"/>
      <c r="C38" s="67"/>
    </row>
    <row r="39" spans="2:3" ht="19.5" customHeight="1">
      <c r="B39" s="66"/>
      <c r="C39" s="67"/>
    </row>
    <row r="40" spans="2:3" ht="19.5" customHeight="1">
      <c r="B40" s="66"/>
      <c r="C40" s="67"/>
    </row>
    <row r="41" spans="2:3" ht="19.5" customHeight="1">
      <c r="B41" s="66"/>
      <c r="C41" s="67"/>
    </row>
    <row r="42" spans="2:3" ht="19.5" customHeight="1">
      <c r="B42" s="66"/>
      <c r="C42" s="67"/>
    </row>
    <row r="43" spans="2:3" ht="19.5" customHeight="1">
      <c r="B43" s="66"/>
      <c r="C43" s="67"/>
    </row>
    <row r="44" spans="2:3" ht="19.5" customHeight="1">
      <c r="B44" s="66"/>
      <c r="C44" s="67"/>
    </row>
    <row r="45" spans="2:3" ht="19.5" customHeight="1">
      <c r="B45" s="66"/>
      <c r="C45" s="67"/>
    </row>
    <row r="46" spans="2:7" ht="19.5" customHeight="1">
      <c r="B46" s="398"/>
      <c r="C46" s="67"/>
      <c r="D46" s="399"/>
      <c r="E46" s="398"/>
      <c r="F46" s="471"/>
      <c r="G46" s="398"/>
    </row>
    <row r="47" spans="2:7" ht="19.5" customHeight="1">
      <c r="B47" s="398"/>
      <c r="C47" s="67"/>
      <c r="D47" s="399"/>
      <c r="E47" s="398"/>
      <c r="F47" s="471"/>
      <c r="G47" s="398"/>
    </row>
    <row r="48" spans="2:7" ht="19.5" customHeight="1">
      <c r="B48" s="398"/>
      <c r="C48" s="67"/>
      <c r="D48" s="399"/>
      <c r="E48" s="398"/>
      <c r="F48" s="471"/>
      <c r="G48" s="398"/>
    </row>
    <row r="49" spans="2:7" ht="19.5" customHeight="1">
      <c r="B49" s="398"/>
      <c r="C49" s="67"/>
      <c r="D49" s="400"/>
      <c r="E49" s="401"/>
      <c r="F49" s="472"/>
      <c r="G49" s="401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2:E2"/>
    <mergeCell ref="B1:E1"/>
  </mergeCells>
  <printOptions horizontalCentered="1"/>
  <pageMargins left="0.3937007874015748" right="0.5905511811023623" top="0.984251968503937" bottom="0.1968503937007874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H245"/>
  <sheetViews>
    <sheetView zoomScale="75" zoomScaleNormal="75" zoomScalePageLayoutView="0" workbookViewId="0" topLeftCell="A4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97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97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97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97" customWidth="1"/>
    <col min="21" max="21" width="25.625" style="25" customWidth="1"/>
    <col min="22" max="22" width="0.875" style="25" customWidth="1"/>
    <col min="23" max="23" width="4.625" style="39" customWidth="1"/>
    <col min="24" max="24" width="3.50390625" style="39" hidden="1" customWidth="1"/>
    <col min="25" max="25" width="5.625" style="262" customWidth="1"/>
    <col min="26" max="26" width="25.625" style="34" customWidth="1"/>
    <col min="27" max="28" width="4.625" style="39" customWidth="1"/>
    <col min="29" max="29" width="3.75390625" style="39" hidden="1" customWidth="1"/>
    <col min="30" max="30" width="5.625" style="262" customWidth="1"/>
    <col min="31" max="31" width="25.625" style="34" customWidth="1"/>
    <col min="32" max="32" width="9.00390625" style="40" customWidth="1"/>
    <col min="33" max="33" width="6.625" style="40" hidden="1" customWidth="1"/>
    <col min="34" max="34" width="6.625" style="91" hidden="1" customWidth="1"/>
    <col min="35" max="16384" width="9.00390625" style="40" customWidth="1"/>
  </cols>
  <sheetData>
    <row r="1" spans="2:31" ht="24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 t="str">
        <f>'チーム表'!$B$1</f>
        <v>第３回　小学生新人戦ドッジボール大会</v>
      </c>
      <c r="Q1" s="263"/>
      <c r="R1" s="263"/>
      <c r="S1" s="263"/>
      <c r="T1" s="263"/>
      <c r="U1" s="263"/>
      <c r="V1" s="115"/>
      <c r="W1" s="115"/>
      <c r="X1" s="115"/>
      <c r="Y1" s="116"/>
      <c r="Z1" s="115"/>
      <c r="AA1" s="115"/>
      <c r="AB1" s="115"/>
      <c r="AC1" s="115"/>
      <c r="AD1" s="116"/>
      <c r="AE1" s="115"/>
    </row>
    <row r="2" spans="5:20" ht="7.5" customHeight="1">
      <c r="E2" s="92"/>
      <c r="G2" s="21"/>
      <c r="J2" s="92"/>
      <c r="O2" s="92"/>
      <c r="T2" s="92"/>
    </row>
    <row r="3" spans="1:31" ht="19.5" customHeight="1">
      <c r="A3" s="291" t="s">
        <v>16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2:26" ht="9.75" customHeight="1" thickBot="1">
      <c r="B4" s="29"/>
      <c r="C4" s="29"/>
      <c r="D4" s="29"/>
      <c r="E4" s="93"/>
      <c r="F4" s="27"/>
      <c r="G4" s="43"/>
      <c r="H4" s="44"/>
      <c r="I4" s="44"/>
      <c r="J4" s="102"/>
      <c r="L4" s="45"/>
      <c r="M4" s="42"/>
      <c r="N4" s="42"/>
      <c r="O4" s="103"/>
      <c r="P4" s="26"/>
      <c r="Q4" s="41"/>
      <c r="R4" s="42"/>
      <c r="S4" s="42"/>
      <c r="T4" s="103"/>
      <c r="U4" s="26"/>
      <c r="V4" s="26"/>
      <c r="Z4" s="35"/>
    </row>
    <row r="5" spans="1:34" s="258" customFormat="1" ht="24.75" customHeight="1" thickBot="1">
      <c r="A5" s="243"/>
      <c r="B5" s="244" t="s">
        <v>4</v>
      </c>
      <c r="C5" s="245"/>
      <c r="D5" s="246"/>
      <c r="E5" s="247" t="s">
        <v>39</v>
      </c>
      <c r="F5" s="248" t="s">
        <v>28</v>
      </c>
      <c r="G5" s="249"/>
      <c r="H5" s="250"/>
      <c r="I5" s="246"/>
      <c r="J5" s="251" t="s">
        <v>39</v>
      </c>
      <c r="K5" s="248" t="s">
        <v>28</v>
      </c>
      <c r="L5" s="252"/>
      <c r="M5" s="253"/>
      <c r="N5" s="246"/>
      <c r="O5" s="247" t="s">
        <v>39</v>
      </c>
      <c r="P5" s="254" t="s">
        <v>29</v>
      </c>
      <c r="Q5" s="246"/>
      <c r="R5" s="255"/>
      <c r="S5" s="246"/>
      <c r="T5" s="247" t="s">
        <v>39</v>
      </c>
      <c r="U5" s="254" t="s">
        <v>29</v>
      </c>
      <c r="V5" s="260"/>
      <c r="W5" s="257"/>
      <c r="X5" s="246"/>
      <c r="Y5" s="247" t="s">
        <v>39</v>
      </c>
      <c r="Z5" s="256" t="s">
        <v>67</v>
      </c>
      <c r="AA5" s="246"/>
      <c r="AB5" s="257"/>
      <c r="AC5" s="246"/>
      <c r="AD5" s="246" t="s">
        <v>39</v>
      </c>
      <c r="AE5" s="269" t="s">
        <v>67</v>
      </c>
      <c r="AH5" s="259"/>
    </row>
    <row r="6" spans="1:34" ht="24.75" customHeight="1">
      <c r="A6" s="235">
        <v>1</v>
      </c>
      <c r="B6" s="225"/>
      <c r="C6" s="223" t="str">
        <f>'組合表'!AG4</f>
        <v>A1</v>
      </c>
      <c r="D6" s="32" t="str">
        <f>CONCATENATE(C6,H6)</f>
        <v>A1A2</v>
      </c>
      <c r="E6" s="94"/>
      <c r="F6" s="350" t="str">
        <f>VLOOKUP(C6,'チーム表'!C:D,2,FALSE)</f>
        <v>珠洲クラブ</v>
      </c>
      <c r="G6" s="227" t="s">
        <v>12</v>
      </c>
      <c r="H6" s="227" t="str">
        <f>'組合表'!AH4</f>
        <v>A2</v>
      </c>
      <c r="I6" s="50" t="str">
        <f>CONCATENATE(H6,C6)</f>
        <v>A2A1</v>
      </c>
      <c r="J6" s="107"/>
      <c r="K6" s="350" t="str">
        <f>VLOOKUP(H6,'チーム表'!C:D,2,FALSE)</f>
        <v>米丸ドッジボールクラブ</v>
      </c>
      <c r="L6" s="51"/>
      <c r="M6" s="227" t="str">
        <f>'組合表'!AI4</f>
        <v>B1</v>
      </c>
      <c r="N6" s="32" t="str">
        <f>CONCATENATE(M6,R6)</f>
        <v>B1B2</v>
      </c>
      <c r="O6" s="104"/>
      <c r="P6" s="350" t="str">
        <f>VLOOKUP(M6,'チーム表'!C:D,2,FALSE)</f>
        <v>小木クラブ</v>
      </c>
      <c r="Q6" s="239" t="s">
        <v>12</v>
      </c>
      <c r="R6" s="227" t="str">
        <f>'組合表'!AJ4</f>
        <v>B2</v>
      </c>
      <c r="S6" s="50" t="str">
        <f>CONCATENATE(R6,M6)</f>
        <v>B2B1</v>
      </c>
      <c r="T6" s="107"/>
      <c r="U6" s="350" t="str">
        <f>VLOOKUP(R6,'チーム表'!C:D,2,FALSE)</f>
        <v>鞍月アタッカーズ</v>
      </c>
      <c r="V6" s="292"/>
      <c r="W6" s="330">
        <f>'組合表'!AK4</f>
      </c>
      <c r="X6" s="309">
        <f>CONCATENATE(W6,AB6)</f>
      </c>
      <c r="Y6" s="310"/>
      <c r="Z6" s="348" t="e">
        <f>VLOOKUP(W6,'チーム表'!C:D,2,FALSE)</f>
        <v>#N/A</v>
      </c>
      <c r="AA6" s="311" t="str">
        <f aca="true" t="shared" si="0" ref="AA6:AA12">Q6</f>
        <v>×</v>
      </c>
      <c r="AB6" s="331">
        <f>'組合表'!AL4</f>
      </c>
      <c r="AC6" s="311">
        <f>CONCATENATE(AB6,W6)</f>
      </c>
      <c r="AD6" s="312"/>
      <c r="AE6" s="346" t="e">
        <f>VLOOKUP(AB6,'チーム表'!C:D,2,FALSE)</f>
        <v>#N/A</v>
      </c>
      <c r="AG6" s="305" t="str">
        <f aca="true" t="shared" si="1" ref="AG6:AG45">D6</f>
        <v>A1A2</v>
      </c>
      <c r="AH6" s="305">
        <f>IF(E6="","",E6)</f>
      </c>
    </row>
    <row r="7" spans="1:34" ht="24.75" customHeight="1">
      <c r="A7" s="236">
        <v>2</v>
      </c>
      <c r="B7" s="226"/>
      <c r="C7" s="223" t="str">
        <f>'組合表'!AG5</f>
        <v>C1</v>
      </c>
      <c r="D7" s="32" t="str">
        <f aca="true" t="shared" si="2" ref="D7:D45">CONCATENATE(C7,H7)</f>
        <v>C1C2</v>
      </c>
      <c r="E7" s="95"/>
      <c r="F7" s="348" t="str">
        <f>VLOOKUP(C7,'チーム表'!C:D,2,FALSE)</f>
        <v>鳳至クラブ</v>
      </c>
      <c r="G7" s="228" t="s">
        <v>12</v>
      </c>
      <c r="H7" s="228" t="str">
        <f>'組合表'!AH5</f>
        <v>C2</v>
      </c>
      <c r="I7" s="50" t="str">
        <f aca="true" t="shared" si="3" ref="I7:I45">CONCATENATE(H7,C7)</f>
        <v>C2C1</v>
      </c>
      <c r="J7" s="108"/>
      <c r="K7" s="348" t="str">
        <f>VLOOKUP(H7,'チーム表'!C:D,2,FALSE)</f>
        <v>寺井クラブ</v>
      </c>
      <c r="L7" s="47"/>
      <c r="M7" s="228" t="str">
        <f>'組合表'!AI5</f>
        <v>D1</v>
      </c>
      <c r="N7" s="32" t="str">
        <f aca="true" t="shared" si="4" ref="N7:N45">CONCATENATE(M7,R7)</f>
        <v>D1D2</v>
      </c>
      <c r="O7" s="105"/>
      <c r="P7" s="348" t="str">
        <f>VLOOKUP(M7,'チーム表'!C:D,2,FALSE)</f>
        <v>奥能登クラブジュニア</v>
      </c>
      <c r="Q7" s="240" t="s">
        <v>12</v>
      </c>
      <c r="R7" s="228" t="str">
        <f>'組合表'!AJ5</f>
        <v>D2</v>
      </c>
      <c r="S7" s="50" t="str">
        <f aca="true" t="shared" si="5" ref="S7:S45">CONCATENATE(R7,M7)</f>
        <v>D2D1</v>
      </c>
      <c r="T7" s="108"/>
      <c r="U7" s="348" t="str">
        <f>VLOOKUP(R7,'チーム表'!C:D,2,FALSE)</f>
        <v>寺井クラブJr</v>
      </c>
      <c r="V7" s="293"/>
      <c r="W7" s="332">
        <f>'組合表'!AK5</f>
      </c>
      <c r="X7" s="309">
        <f aca="true" t="shared" si="6" ref="X7:X45">CONCATENATE(W7,AB7)</f>
      </c>
      <c r="Y7" s="314"/>
      <c r="Z7" s="348" t="e">
        <f>VLOOKUP(W7,'チーム表'!C:D,2,FALSE)</f>
        <v>#N/A</v>
      </c>
      <c r="AA7" s="313" t="str">
        <f t="shared" si="0"/>
        <v>×</v>
      </c>
      <c r="AB7" s="332">
        <f>'組合表'!AL5</f>
      </c>
      <c r="AC7" s="311">
        <f aca="true" t="shared" si="7" ref="AC7:AC45">CONCATENATE(AB7,W7)</f>
      </c>
      <c r="AD7" s="315"/>
      <c r="AE7" s="346" t="e">
        <f>VLOOKUP(AB7,'チーム表'!C:D,2,FALSE)</f>
        <v>#N/A</v>
      </c>
      <c r="AG7" s="305" t="str">
        <f t="shared" si="1"/>
        <v>C1C2</v>
      </c>
      <c r="AH7" s="305">
        <f aca="true" t="shared" si="8" ref="AH7:AH45">IF(E7="","",E7)</f>
      </c>
    </row>
    <row r="8" spans="1:34" ht="24.75" customHeight="1">
      <c r="A8" s="236">
        <v>3</v>
      </c>
      <c r="B8" s="226"/>
      <c r="C8" s="223" t="str">
        <f>'組合表'!AG6</f>
        <v>E1</v>
      </c>
      <c r="D8" s="32" t="str">
        <f t="shared" si="2"/>
        <v>E1E2</v>
      </c>
      <c r="E8" s="95"/>
      <c r="F8" s="348" t="str">
        <f>VLOOKUP(C8,'チーム表'!C:D,2,FALSE)</f>
        <v>寺井九谷クラブ</v>
      </c>
      <c r="G8" s="228" t="s">
        <v>12</v>
      </c>
      <c r="H8" s="228" t="str">
        <f>'組合表'!AH6</f>
        <v>E2</v>
      </c>
      <c r="I8" s="50" t="str">
        <f t="shared" si="3"/>
        <v>E2E1</v>
      </c>
      <c r="J8" s="108"/>
      <c r="K8" s="348" t="str">
        <f>VLOOKUP(H8,'チーム表'!C:D,2,FALSE)</f>
        <v>鵜川フェニックスジュニア</v>
      </c>
      <c r="L8" s="47"/>
      <c r="M8" s="228" t="str">
        <f>'組合表'!AI6</f>
        <v>A3</v>
      </c>
      <c r="N8" s="32" t="str">
        <f t="shared" si="4"/>
        <v>A3A4</v>
      </c>
      <c r="O8" s="105"/>
      <c r="P8" s="348" t="str">
        <f>VLOOKUP(M8,'チーム表'!C:D,2,FALSE)</f>
        <v>山中SPARS</v>
      </c>
      <c r="Q8" s="240" t="s">
        <v>12</v>
      </c>
      <c r="R8" s="228" t="str">
        <f>'組合表'!AJ6</f>
        <v>A4</v>
      </c>
      <c r="S8" s="50" t="str">
        <f t="shared" si="5"/>
        <v>A4A3</v>
      </c>
      <c r="T8" s="108"/>
      <c r="U8" s="348" t="str">
        <f>VLOOKUP(R8,'チーム表'!C:D,2,FALSE)</f>
        <v>千坂ドッジファイヤーズ</v>
      </c>
      <c r="V8" s="293"/>
      <c r="W8" s="332">
        <f>'組合表'!AK6</f>
      </c>
      <c r="X8" s="309">
        <f t="shared" si="6"/>
      </c>
      <c r="Y8" s="314"/>
      <c r="Z8" s="348" t="e">
        <f>VLOOKUP(W8,'チーム表'!C:D,2,FALSE)</f>
        <v>#N/A</v>
      </c>
      <c r="AA8" s="313" t="str">
        <f t="shared" si="0"/>
        <v>×</v>
      </c>
      <c r="AB8" s="332">
        <f>'組合表'!AL6</f>
      </c>
      <c r="AC8" s="311">
        <f t="shared" si="7"/>
      </c>
      <c r="AD8" s="315"/>
      <c r="AE8" s="346" t="e">
        <f>VLOOKUP(AB8,'チーム表'!C:D,2,FALSE)</f>
        <v>#N/A</v>
      </c>
      <c r="AG8" s="305" t="str">
        <f t="shared" si="1"/>
        <v>E1E2</v>
      </c>
      <c r="AH8" s="305">
        <f t="shared" si="8"/>
      </c>
    </row>
    <row r="9" spans="1:34" ht="24.75" customHeight="1">
      <c r="A9" s="236">
        <v>4</v>
      </c>
      <c r="B9" s="226"/>
      <c r="C9" s="223" t="str">
        <f>'組合表'!AG7</f>
        <v>B3</v>
      </c>
      <c r="D9" s="32" t="str">
        <f t="shared" si="2"/>
        <v>B3B4</v>
      </c>
      <c r="E9" s="95"/>
      <c r="F9" s="348" t="str">
        <f>VLOOKUP(C9,'チーム表'!C:D,2,FALSE)</f>
        <v>向本折クラブA</v>
      </c>
      <c r="G9" s="228" t="s">
        <v>12</v>
      </c>
      <c r="H9" s="228" t="str">
        <f>'組合表'!AH7</f>
        <v>B4</v>
      </c>
      <c r="I9" s="50" t="str">
        <f t="shared" si="3"/>
        <v>B4B3</v>
      </c>
      <c r="J9" s="108"/>
      <c r="K9" s="348" t="str">
        <f>VLOOKUP(H9,'チーム表'!C:D,2,FALSE)</f>
        <v>田上闘球DREAMS</v>
      </c>
      <c r="L9" s="47"/>
      <c r="M9" s="228" t="str">
        <f>'組合表'!AI7</f>
        <v>C3</v>
      </c>
      <c r="N9" s="32" t="str">
        <f t="shared" si="4"/>
        <v>C3C4</v>
      </c>
      <c r="O9" s="105"/>
      <c r="P9" s="348" t="str">
        <f>VLOOKUP(M9,'チーム表'!C:D,2,FALSE)</f>
        <v>鵜川ミラクルフェニックス</v>
      </c>
      <c r="Q9" s="240" t="s">
        <v>12</v>
      </c>
      <c r="R9" s="228" t="str">
        <f>'組合表'!AJ7</f>
        <v>C4</v>
      </c>
      <c r="S9" s="50" t="str">
        <f t="shared" si="5"/>
        <v>C4C3</v>
      </c>
      <c r="T9" s="108"/>
      <c r="U9" s="348" t="str">
        <f>VLOOKUP(R9,'チーム表'!C:D,2,FALSE)</f>
        <v>福光サンダージュニア</v>
      </c>
      <c r="V9" s="293"/>
      <c r="W9" s="332">
        <f>'組合表'!AK7</f>
      </c>
      <c r="X9" s="309">
        <f t="shared" si="6"/>
      </c>
      <c r="Y9" s="314"/>
      <c r="Z9" s="348" t="e">
        <f>VLOOKUP(W9,'チーム表'!C:D,2,FALSE)</f>
        <v>#N/A</v>
      </c>
      <c r="AA9" s="313" t="str">
        <f t="shared" si="0"/>
        <v>×</v>
      </c>
      <c r="AB9" s="332">
        <f>'組合表'!AL7</f>
      </c>
      <c r="AC9" s="311">
        <f t="shared" si="7"/>
      </c>
      <c r="AD9" s="315"/>
      <c r="AE9" s="346" t="e">
        <f>VLOOKUP(AB9,'チーム表'!C:D,2,FALSE)</f>
        <v>#N/A</v>
      </c>
      <c r="AG9" s="305" t="str">
        <f t="shared" si="1"/>
        <v>B3B4</v>
      </c>
      <c r="AH9" s="305">
        <f t="shared" si="8"/>
      </c>
    </row>
    <row r="10" spans="1:34" ht="24.75" customHeight="1">
      <c r="A10" s="236">
        <v>5</v>
      </c>
      <c r="B10" s="226"/>
      <c r="C10" s="223" t="str">
        <f>'組合表'!AG8</f>
        <v>D3</v>
      </c>
      <c r="D10" s="32" t="str">
        <f t="shared" si="2"/>
        <v>D3D4</v>
      </c>
      <c r="E10" s="95"/>
      <c r="F10" s="348" t="str">
        <f>VLOOKUP(C10,'チーム表'!C:D,2,FALSE)</f>
        <v>山中STARS</v>
      </c>
      <c r="G10" s="228" t="s">
        <v>12</v>
      </c>
      <c r="H10" s="228" t="str">
        <f>'組合表'!AH8</f>
        <v>D4</v>
      </c>
      <c r="I10" s="50" t="str">
        <f t="shared" si="3"/>
        <v>D4D3</v>
      </c>
      <c r="J10" s="108"/>
      <c r="K10" s="348" t="str">
        <f>VLOOKUP(H10,'チーム表'!C:D,2,FALSE)</f>
        <v>福光サンダーホープス</v>
      </c>
      <c r="L10" s="47"/>
      <c r="M10" s="228" t="str">
        <f>'組合表'!AI8</f>
        <v>E3</v>
      </c>
      <c r="N10" s="32" t="str">
        <f t="shared" si="4"/>
        <v>E3E4</v>
      </c>
      <c r="O10" s="105"/>
      <c r="P10" s="348" t="str">
        <f>VLOOKUP(M10,'チーム表'!C:D,2,FALSE)</f>
        <v>向本折クラブ New</v>
      </c>
      <c r="Q10" s="240" t="s">
        <v>12</v>
      </c>
      <c r="R10" s="228" t="str">
        <f>'組合表'!AJ8</f>
        <v>E4</v>
      </c>
      <c r="S10" s="50" t="str">
        <f t="shared" si="5"/>
        <v>E4E3</v>
      </c>
      <c r="T10" s="108"/>
      <c r="U10" s="348" t="str">
        <f>VLOOKUP(R10,'チーム表'!C:D,2,FALSE)</f>
        <v>ドッジの王子様</v>
      </c>
      <c r="V10" s="293"/>
      <c r="W10" s="332">
        <f>'組合表'!AK8</f>
      </c>
      <c r="X10" s="309">
        <f t="shared" si="6"/>
      </c>
      <c r="Y10" s="314"/>
      <c r="Z10" s="348" t="e">
        <f>VLOOKUP(W10,'チーム表'!C:D,2,FALSE)</f>
        <v>#N/A</v>
      </c>
      <c r="AA10" s="313" t="str">
        <f t="shared" si="0"/>
        <v>×</v>
      </c>
      <c r="AB10" s="332">
        <f>'組合表'!AL8</f>
      </c>
      <c r="AC10" s="311">
        <f t="shared" si="7"/>
      </c>
      <c r="AD10" s="315"/>
      <c r="AE10" s="346" t="e">
        <f>VLOOKUP(AB10,'チーム表'!C:D,2,FALSE)</f>
        <v>#N/A</v>
      </c>
      <c r="AG10" s="305" t="str">
        <f t="shared" si="1"/>
        <v>D3D4</v>
      </c>
      <c r="AH10" s="305">
        <f t="shared" si="8"/>
      </c>
    </row>
    <row r="11" spans="1:34" ht="24.75" customHeight="1">
      <c r="A11" s="236">
        <v>6</v>
      </c>
      <c r="B11" s="226"/>
      <c r="C11" s="223" t="str">
        <f>'組合表'!AG9</f>
        <v>A1</v>
      </c>
      <c r="D11" s="32" t="str">
        <f t="shared" si="2"/>
        <v>A1A5</v>
      </c>
      <c r="E11" s="95"/>
      <c r="F11" s="348" t="str">
        <f>VLOOKUP(C11,'チーム表'!C:D,2,FALSE)</f>
        <v>珠洲クラブ</v>
      </c>
      <c r="G11" s="228" t="s">
        <v>12</v>
      </c>
      <c r="H11" s="228" t="str">
        <f>'組合表'!AH9</f>
        <v>A5</v>
      </c>
      <c r="I11" s="50" t="str">
        <f t="shared" si="3"/>
        <v>A5A1</v>
      </c>
      <c r="J11" s="108"/>
      <c r="K11" s="348" t="str">
        <f>VLOOKUP(H11,'チーム表'!C:D,2,FALSE)</f>
        <v>三馬パワフル</v>
      </c>
      <c r="L11" s="47"/>
      <c r="M11" s="228" t="str">
        <f>'組合表'!AI9</f>
        <v>B1</v>
      </c>
      <c r="N11" s="32" t="str">
        <f t="shared" si="4"/>
        <v>B1B5</v>
      </c>
      <c r="O11" s="105"/>
      <c r="P11" s="348" t="str">
        <f>VLOOKUP(M11,'チーム表'!C:D,2,FALSE)</f>
        <v>小木クラブ</v>
      </c>
      <c r="Q11" s="240" t="s">
        <v>12</v>
      </c>
      <c r="R11" s="228" t="str">
        <f>'組合表'!AJ9</f>
        <v>B5</v>
      </c>
      <c r="S11" s="50" t="str">
        <f t="shared" si="5"/>
        <v>B5B1</v>
      </c>
      <c r="T11" s="108"/>
      <c r="U11" s="348" t="str">
        <f>VLOOKUP(R11,'チーム表'!C:D,2,FALSE)</f>
        <v>松任の大魔陣</v>
      </c>
      <c r="V11" s="293"/>
      <c r="W11" s="332">
        <f>'組合表'!AK9</f>
      </c>
      <c r="X11" s="309">
        <f t="shared" si="6"/>
      </c>
      <c r="Y11" s="314"/>
      <c r="Z11" s="348" t="e">
        <f>VLOOKUP(W11,'チーム表'!C:D,2,FALSE)</f>
        <v>#N/A</v>
      </c>
      <c r="AA11" s="313" t="str">
        <f t="shared" si="0"/>
        <v>×</v>
      </c>
      <c r="AB11" s="332">
        <f>'組合表'!AL9</f>
      </c>
      <c r="AC11" s="311">
        <f t="shared" si="7"/>
      </c>
      <c r="AD11" s="315"/>
      <c r="AE11" s="346" t="e">
        <f>VLOOKUP(AB11,'チーム表'!C:D,2,FALSE)</f>
        <v>#N/A</v>
      </c>
      <c r="AG11" s="305" t="str">
        <f t="shared" si="1"/>
        <v>A1A5</v>
      </c>
      <c r="AH11" s="305">
        <f t="shared" si="8"/>
      </c>
    </row>
    <row r="12" spans="1:34" ht="24.75" customHeight="1">
      <c r="A12" s="236">
        <v>7</v>
      </c>
      <c r="B12" s="226"/>
      <c r="C12" s="223" t="str">
        <f>'組合表'!AG10</f>
        <v>C1</v>
      </c>
      <c r="D12" s="32" t="str">
        <f t="shared" si="2"/>
        <v>C1C5</v>
      </c>
      <c r="E12" s="95"/>
      <c r="F12" s="348" t="str">
        <f>VLOOKUP(C12,'チーム表'!C:D,2,FALSE)</f>
        <v>鳳至クラブ</v>
      </c>
      <c r="G12" s="228" t="s">
        <v>12</v>
      </c>
      <c r="H12" s="228" t="str">
        <f>'組合表'!AH10</f>
        <v>C5</v>
      </c>
      <c r="I12" s="50" t="str">
        <f t="shared" si="3"/>
        <v>C5C1</v>
      </c>
      <c r="J12" s="108"/>
      <c r="K12" s="348" t="str">
        <f>VLOOKUP(H12,'チーム表'!C:D,2,FALSE)</f>
        <v>NISHIファイヤースターズ</v>
      </c>
      <c r="L12" s="47"/>
      <c r="M12" s="228" t="str">
        <f>'組合表'!AI10</f>
        <v>D1</v>
      </c>
      <c r="N12" s="32" t="str">
        <f t="shared" si="4"/>
        <v>D1D5</v>
      </c>
      <c r="O12" s="105"/>
      <c r="P12" s="348" t="str">
        <f>VLOOKUP(M12,'チーム表'!C:D,2,FALSE)</f>
        <v>奥能登クラブジュニア</v>
      </c>
      <c r="Q12" s="240" t="s">
        <v>12</v>
      </c>
      <c r="R12" s="228" t="str">
        <f>'組合表'!AJ10</f>
        <v>D5</v>
      </c>
      <c r="S12" s="50" t="str">
        <f t="shared" si="5"/>
        <v>D5D1</v>
      </c>
      <c r="T12" s="108"/>
      <c r="U12" s="348" t="str">
        <f>VLOOKUP(R12,'チーム表'!C:D,2,FALSE)</f>
        <v>千坂Fロータスルート</v>
      </c>
      <c r="V12" s="293"/>
      <c r="W12" s="332">
        <f>'組合表'!AK10</f>
      </c>
      <c r="X12" s="309">
        <f t="shared" si="6"/>
      </c>
      <c r="Y12" s="314"/>
      <c r="Z12" s="348" t="e">
        <f>VLOOKUP(W12,'チーム表'!C:D,2,FALSE)</f>
        <v>#N/A</v>
      </c>
      <c r="AA12" s="313" t="str">
        <f t="shared" si="0"/>
        <v>×</v>
      </c>
      <c r="AB12" s="332">
        <f>'組合表'!AL10</f>
      </c>
      <c r="AC12" s="311">
        <f t="shared" si="7"/>
      </c>
      <c r="AD12" s="315"/>
      <c r="AE12" s="346" t="e">
        <f>VLOOKUP(AB12,'チーム表'!C:D,2,FALSE)</f>
        <v>#N/A</v>
      </c>
      <c r="AG12" s="305" t="str">
        <f t="shared" si="1"/>
        <v>C1C5</v>
      </c>
      <c r="AH12" s="305">
        <f t="shared" si="8"/>
      </c>
    </row>
    <row r="13" spans="1:34" ht="24.75" customHeight="1">
      <c r="A13" s="236">
        <v>8</v>
      </c>
      <c r="B13" s="226"/>
      <c r="C13" s="223" t="str">
        <f>'組合表'!AG11</f>
        <v>E1</v>
      </c>
      <c r="D13" s="32" t="str">
        <f t="shared" si="2"/>
        <v>E1E5</v>
      </c>
      <c r="E13" s="95"/>
      <c r="F13" s="348" t="str">
        <f>VLOOKUP(C13,'チーム表'!C:D,2,FALSE)</f>
        <v>寺井九谷クラブ</v>
      </c>
      <c r="G13" s="228" t="s">
        <v>12</v>
      </c>
      <c r="H13" s="228" t="str">
        <f>'組合表'!AH11</f>
        <v>E5</v>
      </c>
      <c r="I13" s="50" t="str">
        <f t="shared" si="3"/>
        <v>E5E1</v>
      </c>
      <c r="J13" s="108"/>
      <c r="K13" s="348" t="str">
        <f>VLOOKUP(H13,'チーム表'!C:D,2,FALSE)</f>
        <v>松任の大魔陣Jr</v>
      </c>
      <c r="L13" s="47"/>
      <c r="M13" s="228" t="str">
        <f>'組合表'!AI11</f>
        <v>A2</v>
      </c>
      <c r="N13" s="32" t="str">
        <f t="shared" si="4"/>
        <v>A2A3</v>
      </c>
      <c r="O13" s="105"/>
      <c r="P13" s="348" t="str">
        <f>VLOOKUP(M13,'チーム表'!C:D,2,FALSE)</f>
        <v>米丸ドッジボールクラブ</v>
      </c>
      <c r="Q13" s="240" t="s">
        <v>12</v>
      </c>
      <c r="R13" s="228" t="str">
        <f>'組合表'!AJ11</f>
        <v>A3</v>
      </c>
      <c r="S13" s="50" t="str">
        <f t="shared" si="5"/>
        <v>A3A2</v>
      </c>
      <c r="T13" s="108"/>
      <c r="U13" s="348" t="str">
        <f>VLOOKUP(R13,'チーム表'!C:D,2,FALSE)</f>
        <v>山中SPARS</v>
      </c>
      <c r="V13" s="293"/>
      <c r="W13" s="332">
        <f>'組合表'!AK11</f>
      </c>
      <c r="X13" s="309">
        <f t="shared" si="6"/>
      </c>
      <c r="Y13" s="314"/>
      <c r="Z13" s="348" t="e">
        <f>VLOOKUP(W13,'チーム表'!C:D,2,FALSE)</f>
        <v>#N/A</v>
      </c>
      <c r="AA13" s="313" t="str">
        <f>Q14</f>
        <v>×</v>
      </c>
      <c r="AB13" s="332">
        <f>'組合表'!AL11</f>
      </c>
      <c r="AC13" s="311">
        <f t="shared" si="7"/>
      </c>
      <c r="AD13" s="315"/>
      <c r="AE13" s="346" t="e">
        <f>VLOOKUP(AB13,'チーム表'!C:D,2,FALSE)</f>
        <v>#N/A</v>
      </c>
      <c r="AG13" s="305" t="str">
        <f t="shared" si="1"/>
        <v>E1E5</v>
      </c>
      <c r="AH13" s="305">
        <f t="shared" si="8"/>
      </c>
    </row>
    <row r="14" spans="1:34" ht="24.75" customHeight="1">
      <c r="A14" s="236">
        <v>9</v>
      </c>
      <c r="B14" s="226"/>
      <c r="C14" s="223" t="str">
        <f>'組合表'!AG12</f>
        <v>B2</v>
      </c>
      <c r="D14" s="32" t="str">
        <f t="shared" si="2"/>
        <v>B2B3</v>
      </c>
      <c r="E14" s="95"/>
      <c r="F14" s="348" t="str">
        <f>VLOOKUP(C14,'チーム表'!C:D,2,FALSE)</f>
        <v>鞍月アタッカーズ</v>
      </c>
      <c r="G14" s="228" t="s">
        <v>12</v>
      </c>
      <c r="H14" s="228" t="str">
        <f>'組合表'!AH12</f>
        <v>B3</v>
      </c>
      <c r="I14" s="50" t="str">
        <f t="shared" si="3"/>
        <v>B3B2</v>
      </c>
      <c r="J14" s="108"/>
      <c r="K14" s="348" t="str">
        <f>VLOOKUP(H14,'チーム表'!C:D,2,FALSE)</f>
        <v>向本折クラブA</v>
      </c>
      <c r="L14" s="47"/>
      <c r="M14" s="228" t="str">
        <f>'組合表'!AI12</f>
        <v>C2</v>
      </c>
      <c r="N14" s="32" t="str">
        <f t="shared" si="4"/>
        <v>C2C3</v>
      </c>
      <c r="O14" s="105"/>
      <c r="P14" s="348" t="str">
        <f>VLOOKUP(M14,'チーム表'!C:D,2,FALSE)</f>
        <v>寺井クラブ</v>
      </c>
      <c r="Q14" s="240" t="s">
        <v>12</v>
      </c>
      <c r="R14" s="228" t="str">
        <f>'組合表'!AJ12</f>
        <v>C3</v>
      </c>
      <c r="S14" s="50" t="str">
        <f t="shared" si="5"/>
        <v>C3C2</v>
      </c>
      <c r="T14" s="108"/>
      <c r="U14" s="348" t="str">
        <f>VLOOKUP(R14,'チーム表'!C:D,2,FALSE)</f>
        <v>鵜川ミラクルフェニックス</v>
      </c>
      <c r="V14" s="293"/>
      <c r="W14" s="332">
        <f>'組合表'!AK12</f>
      </c>
      <c r="X14" s="309">
        <f t="shared" si="6"/>
      </c>
      <c r="Y14" s="314"/>
      <c r="Z14" s="348" t="e">
        <f>VLOOKUP(W14,'チーム表'!C:D,2,FALSE)</f>
        <v>#N/A</v>
      </c>
      <c r="AA14" s="313" t="str">
        <f>Q15</f>
        <v>×</v>
      </c>
      <c r="AB14" s="332">
        <f>'組合表'!AL12</f>
      </c>
      <c r="AC14" s="311">
        <f t="shared" si="7"/>
      </c>
      <c r="AD14" s="315"/>
      <c r="AE14" s="346" t="e">
        <f>VLOOKUP(AB14,'チーム表'!C:D,2,FALSE)</f>
        <v>#N/A</v>
      </c>
      <c r="AG14" s="305" t="str">
        <f t="shared" si="1"/>
        <v>B2B3</v>
      </c>
      <c r="AH14" s="305">
        <f t="shared" si="8"/>
      </c>
    </row>
    <row r="15" spans="1:34" ht="24.75" customHeight="1">
      <c r="A15" s="236">
        <v>10</v>
      </c>
      <c r="B15" s="226"/>
      <c r="C15" s="223" t="str">
        <f>'組合表'!AG13</f>
        <v>D2</v>
      </c>
      <c r="D15" s="32" t="str">
        <f t="shared" si="2"/>
        <v>D2D3</v>
      </c>
      <c r="E15" s="95"/>
      <c r="F15" s="348" t="str">
        <f>VLOOKUP(C15,'チーム表'!C:D,2,FALSE)</f>
        <v>寺井クラブJr</v>
      </c>
      <c r="G15" s="228" t="s">
        <v>12</v>
      </c>
      <c r="H15" s="228" t="str">
        <f>'組合表'!AH13</f>
        <v>D3</v>
      </c>
      <c r="I15" s="50" t="str">
        <f t="shared" si="3"/>
        <v>D3D2</v>
      </c>
      <c r="J15" s="108"/>
      <c r="K15" s="348" t="str">
        <f>VLOOKUP(H15,'チーム表'!C:D,2,FALSE)</f>
        <v>山中STARS</v>
      </c>
      <c r="L15" s="47"/>
      <c r="M15" s="228" t="str">
        <f>'組合表'!AI13</f>
        <v>E2</v>
      </c>
      <c r="N15" s="32" t="str">
        <f t="shared" si="4"/>
        <v>E2E3</v>
      </c>
      <c r="O15" s="105"/>
      <c r="P15" s="348" t="str">
        <f>VLOOKUP(M15,'チーム表'!C:D,2,FALSE)</f>
        <v>鵜川フェニックスジュニア</v>
      </c>
      <c r="Q15" s="240" t="s">
        <v>12</v>
      </c>
      <c r="R15" s="228" t="str">
        <f>'組合表'!AJ13</f>
        <v>E3</v>
      </c>
      <c r="S15" s="50" t="str">
        <f t="shared" si="5"/>
        <v>E3E2</v>
      </c>
      <c r="T15" s="108"/>
      <c r="U15" s="348" t="str">
        <f>VLOOKUP(R15,'チーム表'!C:D,2,FALSE)</f>
        <v>向本折クラブ New</v>
      </c>
      <c r="V15" s="293"/>
      <c r="W15" s="332">
        <f>'組合表'!AK13</f>
      </c>
      <c r="X15" s="309">
        <f t="shared" si="6"/>
      </c>
      <c r="Y15" s="314"/>
      <c r="Z15" s="348" t="e">
        <f>VLOOKUP(W15,'チーム表'!C:D,2,FALSE)</f>
        <v>#N/A</v>
      </c>
      <c r="AA15" s="313" t="str">
        <f>Q16</f>
        <v>×</v>
      </c>
      <c r="AB15" s="332">
        <f>'組合表'!AL13</f>
      </c>
      <c r="AC15" s="311">
        <f t="shared" si="7"/>
      </c>
      <c r="AD15" s="315"/>
      <c r="AE15" s="346" t="e">
        <f>VLOOKUP(AB15,'チーム表'!C:D,2,FALSE)</f>
        <v>#N/A</v>
      </c>
      <c r="AG15" s="305" t="str">
        <f t="shared" si="1"/>
        <v>D2D3</v>
      </c>
      <c r="AH15" s="305">
        <f t="shared" si="8"/>
      </c>
    </row>
    <row r="16" spans="1:34" ht="24.75" customHeight="1">
      <c r="A16" s="236">
        <v>11</v>
      </c>
      <c r="B16" s="226"/>
      <c r="C16" s="223" t="str">
        <f>'組合表'!AG14</f>
        <v>A4</v>
      </c>
      <c r="D16" s="32" t="str">
        <f t="shared" si="2"/>
        <v>A4A5</v>
      </c>
      <c r="E16" s="95"/>
      <c r="F16" s="348" t="str">
        <f>VLOOKUP(C16,'チーム表'!C:D,2,FALSE)</f>
        <v>千坂ドッジファイヤーズ</v>
      </c>
      <c r="G16" s="228" t="s">
        <v>12</v>
      </c>
      <c r="H16" s="228" t="str">
        <f>'組合表'!AH14</f>
        <v>A5</v>
      </c>
      <c r="I16" s="50" t="str">
        <f t="shared" si="3"/>
        <v>A5A4</v>
      </c>
      <c r="J16" s="108"/>
      <c r="K16" s="348" t="str">
        <f>VLOOKUP(H16,'チーム表'!C:D,2,FALSE)</f>
        <v>三馬パワフル</v>
      </c>
      <c r="L16" s="47"/>
      <c r="M16" s="228" t="str">
        <f>'組合表'!AI14</f>
        <v>B4</v>
      </c>
      <c r="N16" s="32" t="str">
        <f t="shared" si="4"/>
        <v>B4B5</v>
      </c>
      <c r="O16" s="105"/>
      <c r="P16" s="348" t="str">
        <f>VLOOKUP(M16,'チーム表'!C:D,2,FALSE)</f>
        <v>田上闘球DREAMS</v>
      </c>
      <c r="Q16" s="240" t="s">
        <v>12</v>
      </c>
      <c r="R16" s="228" t="str">
        <f>'組合表'!AJ14</f>
        <v>B5</v>
      </c>
      <c r="S16" s="50" t="str">
        <f t="shared" si="5"/>
        <v>B5B4</v>
      </c>
      <c r="T16" s="108"/>
      <c r="U16" s="348" t="str">
        <f>VLOOKUP(R16,'チーム表'!C:D,2,FALSE)</f>
        <v>松任の大魔陣</v>
      </c>
      <c r="V16" s="293"/>
      <c r="W16" s="332">
        <f>'組合表'!AK14</f>
      </c>
      <c r="X16" s="309">
        <f t="shared" si="6"/>
      </c>
      <c r="Y16" s="314"/>
      <c r="Z16" s="348" t="e">
        <f>VLOOKUP(W16,'チーム表'!C:D,2,FALSE)</f>
        <v>#N/A</v>
      </c>
      <c r="AA16" s="313" t="str">
        <f>Q17</f>
        <v>×</v>
      </c>
      <c r="AB16" s="332">
        <f>'組合表'!AL14</f>
      </c>
      <c r="AC16" s="311">
        <f t="shared" si="7"/>
      </c>
      <c r="AD16" s="315"/>
      <c r="AE16" s="346" t="e">
        <f>VLOOKUP(AB16,'チーム表'!C:D,2,FALSE)</f>
        <v>#N/A</v>
      </c>
      <c r="AG16" s="305" t="str">
        <f t="shared" si="1"/>
        <v>A4A5</v>
      </c>
      <c r="AH16" s="305">
        <f t="shared" si="8"/>
      </c>
    </row>
    <row r="17" spans="1:34" ht="24.75" customHeight="1">
      <c r="A17" s="236">
        <v>12</v>
      </c>
      <c r="B17" s="226"/>
      <c r="C17" s="223" t="str">
        <f>'組合表'!AG15</f>
        <v>C4</v>
      </c>
      <c r="D17" s="32" t="str">
        <f t="shared" si="2"/>
        <v>C4C5</v>
      </c>
      <c r="E17" s="95"/>
      <c r="F17" s="348" t="str">
        <f>VLOOKUP(C17,'チーム表'!C:D,2,FALSE)</f>
        <v>福光サンダージュニア</v>
      </c>
      <c r="G17" s="228" t="s">
        <v>12</v>
      </c>
      <c r="H17" s="228" t="str">
        <f>'組合表'!AH15</f>
        <v>C5</v>
      </c>
      <c r="I17" s="50" t="str">
        <f t="shared" si="3"/>
        <v>C5C4</v>
      </c>
      <c r="J17" s="108"/>
      <c r="K17" s="348" t="str">
        <f>VLOOKUP(H17,'チーム表'!C:D,2,FALSE)</f>
        <v>NISHIファイヤースターズ</v>
      </c>
      <c r="L17" s="47"/>
      <c r="M17" s="228" t="str">
        <f>'組合表'!AI15</f>
        <v>D4</v>
      </c>
      <c r="N17" s="32" t="str">
        <f t="shared" si="4"/>
        <v>D4D5</v>
      </c>
      <c r="O17" s="105"/>
      <c r="P17" s="348" t="str">
        <f>VLOOKUP(M17,'チーム表'!C:D,2,FALSE)</f>
        <v>福光サンダーホープス</v>
      </c>
      <c r="Q17" s="240" t="s">
        <v>12</v>
      </c>
      <c r="R17" s="228" t="str">
        <f>'組合表'!AJ15</f>
        <v>D5</v>
      </c>
      <c r="S17" s="50" t="str">
        <f t="shared" si="5"/>
        <v>D5D4</v>
      </c>
      <c r="T17" s="108"/>
      <c r="U17" s="348" t="str">
        <f>VLOOKUP(R17,'チーム表'!C:D,2,FALSE)</f>
        <v>千坂Fロータスルート</v>
      </c>
      <c r="V17" s="293"/>
      <c r="W17" s="332">
        <f>'組合表'!AK15</f>
      </c>
      <c r="X17" s="309">
        <f t="shared" si="6"/>
      </c>
      <c r="Y17" s="314"/>
      <c r="Z17" s="348" t="e">
        <f>VLOOKUP(W17,'チーム表'!C:D,2,FALSE)</f>
        <v>#N/A</v>
      </c>
      <c r="AA17" s="313" t="str">
        <f>Q19</f>
        <v>×</v>
      </c>
      <c r="AB17" s="332">
        <f>'組合表'!AL15</f>
      </c>
      <c r="AC17" s="311">
        <f t="shared" si="7"/>
      </c>
      <c r="AD17" s="315"/>
      <c r="AE17" s="346" t="e">
        <f>VLOOKUP(AB17,'チーム表'!C:D,2,FALSE)</f>
        <v>#N/A</v>
      </c>
      <c r="AG17" s="305" t="str">
        <f t="shared" si="1"/>
        <v>C4C5</v>
      </c>
      <c r="AH17" s="305">
        <f t="shared" si="8"/>
      </c>
    </row>
    <row r="18" spans="1:34" ht="24.75" customHeight="1">
      <c r="A18" s="236">
        <v>13</v>
      </c>
      <c r="B18" s="226"/>
      <c r="C18" s="223" t="str">
        <f>'組合表'!AG16</f>
        <v>E4</v>
      </c>
      <c r="D18" s="32" t="str">
        <f t="shared" si="2"/>
        <v>E4E5</v>
      </c>
      <c r="E18" s="95"/>
      <c r="F18" s="348" t="str">
        <f>VLOOKUP(C18,'チーム表'!C:D,2,FALSE)</f>
        <v>ドッジの王子様</v>
      </c>
      <c r="G18" s="228" t="s">
        <v>12</v>
      </c>
      <c r="H18" s="228" t="str">
        <f>'組合表'!AH16</f>
        <v>E5</v>
      </c>
      <c r="I18" s="50" t="str">
        <f t="shared" si="3"/>
        <v>E5E4</v>
      </c>
      <c r="J18" s="108"/>
      <c r="K18" s="348" t="str">
        <f>VLOOKUP(H18,'チーム表'!C:D,2,FALSE)</f>
        <v>松任の大魔陣Jr</v>
      </c>
      <c r="L18" s="47"/>
      <c r="M18" s="228" t="str">
        <f>'組合表'!AI16</f>
        <v>A1</v>
      </c>
      <c r="N18" s="32" t="str">
        <f t="shared" si="4"/>
        <v>A1A4</v>
      </c>
      <c r="O18" s="105"/>
      <c r="P18" s="348" t="str">
        <f>VLOOKUP(M18,'チーム表'!C:D,2,FALSE)</f>
        <v>珠洲クラブ</v>
      </c>
      <c r="Q18" s="240" t="s">
        <v>12</v>
      </c>
      <c r="R18" s="228" t="str">
        <f>'組合表'!AJ16</f>
        <v>A4</v>
      </c>
      <c r="S18" s="50" t="str">
        <f t="shared" si="5"/>
        <v>A4A1</v>
      </c>
      <c r="T18" s="108"/>
      <c r="U18" s="348" t="str">
        <f>VLOOKUP(R18,'チーム表'!C:D,2,FALSE)</f>
        <v>千坂ドッジファイヤーズ</v>
      </c>
      <c r="V18" s="293"/>
      <c r="W18" s="332">
        <f>'組合表'!AK16</f>
      </c>
      <c r="X18" s="309">
        <f t="shared" si="6"/>
      </c>
      <c r="Y18" s="314"/>
      <c r="Z18" s="348" t="e">
        <f>VLOOKUP(W18,'チーム表'!C:D,2,FALSE)</f>
        <v>#N/A</v>
      </c>
      <c r="AA18" s="313" t="str">
        <f>Q29</f>
        <v>×</v>
      </c>
      <c r="AB18" s="332">
        <f>'組合表'!AL16</f>
      </c>
      <c r="AC18" s="311">
        <f t="shared" si="7"/>
      </c>
      <c r="AD18" s="315"/>
      <c r="AE18" s="346" t="e">
        <f>VLOOKUP(AB18,'チーム表'!C:D,2,FALSE)</f>
        <v>#N/A</v>
      </c>
      <c r="AG18" s="305" t="str">
        <f t="shared" si="1"/>
        <v>E4E5</v>
      </c>
      <c r="AH18" s="305">
        <f t="shared" si="8"/>
      </c>
    </row>
    <row r="19" spans="1:34" ht="24.75" customHeight="1">
      <c r="A19" s="236">
        <v>14</v>
      </c>
      <c r="B19" s="226"/>
      <c r="C19" s="223" t="str">
        <f>'組合表'!AG17</f>
        <v>B1</v>
      </c>
      <c r="D19" s="32" t="str">
        <f t="shared" si="2"/>
        <v>B1B4</v>
      </c>
      <c r="E19" s="95"/>
      <c r="F19" s="348" t="str">
        <f>VLOOKUP(C19,'チーム表'!C:D,2,FALSE)</f>
        <v>小木クラブ</v>
      </c>
      <c r="G19" s="228" t="s">
        <v>12</v>
      </c>
      <c r="H19" s="228" t="str">
        <f>'組合表'!AH17</f>
        <v>B4</v>
      </c>
      <c r="I19" s="50" t="str">
        <f t="shared" si="3"/>
        <v>B4B1</v>
      </c>
      <c r="J19" s="108"/>
      <c r="K19" s="348" t="str">
        <f>VLOOKUP(H19,'チーム表'!C:D,2,FALSE)</f>
        <v>田上闘球DREAMS</v>
      </c>
      <c r="L19" s="47"/>
      <c r="M19" s="228" t="str">
        <f>'組合表'!AI17</f>
        <v>C1</v>
      </c>
      <c r="N19" s="32" t="str">
        <f t="shared" si="4"/>
        <v>C1C4</v>
      </c>
      <c r="O19" s="105"/>
      <c r="P19" s="348" t="str">
        <f>VLOOKUP(M19,'チーム表'!C:D,2,FALSE)</f>
        <v>鳳至クラブ</v>
      </c>
      <c r="Q19" s="240" t="s">
        <v>12</v>
      </c>
      <c r="R19" s="228" t="str">
        <f>'組合表'!AJ17</f>
        <v>C4</v>
      </c>
      <c r="S19" s="50" t="str">
        <f t="shared" si="5"/>
        <v>C4C1</v>
      </c>
      <c r="T19" s="108"/>
      <c r="U19" s="348" t="str">
        <f>VLOOKUP(R19,'チーム表'!C:D,2,FALSE)</f>
        <v>福光サンダージュニア</v>
      </c>
      <c r="V19" s="293"/>
      <c r="W19" s="304">
        <f>'組合表'!AK17</f>
      </c>
      <c r="X19" s="309">
        <f t="shared" si="6"/>
      </c>
      <c r="Y19" s="317"/>
      <c r="Z19" s="348" t="e">
        <f>VLOOKUP(W19,'チーム表'!C:D,2,FALSE)</f>
        <v>#N/A</v>
      </c>
      <c r="AA19" s="313" t="s">
        <v>79</v>
      </c>
      <c r="AB19" s="332">
        <f>'組合表'!AL17</f>
      </c>
      <c r="AC19" s="311">
        <f t="shared" si="7"/>
      </c>
      <c r="AD19" s="315"/>
      <c r="AE19" s="346" t="e">
        <f>VLOOKUP(AB19,'チーム表'!C:D,2,FALSE)</f>
        <v>#N/A</v>
      </c>
      <c r="AG19" s="305" t="str">
        <f t="shared" si="1"/>
        <v>B1B4</v>
      </c>
      <c r="AH19" s="305">
        <f t="shared" si="8"/>
      </c>
    </row>
    <row r="20" spans="1:34" ht="24.75" customHeight="1">
      <c r="A20" s="236">
        <v>15</v>
      </c>
      <c r="B20" s="226"/>
      <c r="C20" s="224" t="str">
        <f>'組合表'!AG18</f>
        <v>D1</v>
      </c>
      <c r="D20" s="207" t="str">
        <f t="shared" si="2"/>
        <v>D1D4</v>
      </c>
      <c r="E20" s="96"/>
      <c r="F20" s="349" t="str">
        <f>VLOOKUP(C20,'チーム表'!C:D,2,FALSE)</f>
        <v>奥能登クラブジュニア</v>
      </c>
      <c r="G20" s="229" t="s">
        <v>12</v>
      </c>
      <c r="H20" s="229" t="str">
        <f>'組合表'!AH18</f>
        <v>D4</v>
      </c>
      <c r="I20" s="208" t="str">
        <f t="shared" si="3"/>
        <v>D4D1</v>
      </c>
      <c r="J20" s="109"/>
      <c r="K20" s="349" t="str">
        <f>VLOOKUP(H20,'チーム表'!C:D,2,FALSE)</f>
        <v>福光サンダーホープス</v>
      </c>
      <c r="L20" s="49"/>
      <c r="M20" s="231" t="str">
        <f>'組合表'!AI18</f>
        <v>E1</v>
      </c>
      <c r="N20" s="207" t="str">
        <f t="shared" si="4"/>
        <v>E1E4</v>
      </c>
      <c r="O20" s="209"/>
      <c r="P20" s="348" t="str">
        <f>VLOOKUP(M20,'チーム表'!C:D,2,FALSE)</f>
        <v>寺井九谷クラブ</v>
      </c>
      <c r="Q20" s="242" t="s">
        <v>12</v>
      </c>
      <c r="R20" s="232" t="str">
        <f>'組合表'!AJ18</f>
        <v>E4</v>
      </c>
      <c r="S20" s="208" t="str">
        <f t="shared" si="5"/>
        <v>E4E1</v>
      </c>
      <c r="T20" s="111"/>
      <c r="U20" s="349" t="str">
        <f>VLOOKUP(R20,'チーム表'!C:D,2,FALSE)</f>
        <v>ドッジの王子様</v>
      </c>
      <c r="V20" s="266"/>
      <c r="W20" s="333">
        <f>'組合表'!AK18</f>
      </c>
      <c r="X20" s="319">
        <f t="shared" si="6"/>
      </c>
      <c r="Y20" s="320"/>
      <c r="Z20" s="349" t="e">
        <f>VLOOKUP(W20,'チーム表'!C:D,2,FALSE)</f>
        <v>#N/A</v>
      </c>
      <c r="AA20" s="318" t="s">
        <v>79</v>
      </c>
      <c r="AB20" s="333">
        <f>'組合表'!AL18</f>
      </c>
      <c r="AC20" s="321">
        <f t="shared" si="7"/>
      </c>
      <c r="AD20" s="322"/>
      <c r="AE20" s="346" t="e">
        <f>VLOOKUP(AB20,'チーム表'!C:D,2,FALSE)</f>
        <v>#N/A</v>
      </c>
      <c r="AG20" s="305" t="str">
        <f t="shared" si="1"/>
        <v>D1D4</v>
      </c>
      <c r="AH20" s="305">
        <f t="shared" si="8"/>
      </c>
    </row>
    <row r="21" spans="1:34" ht="24.75" customHeight="1">
      <c r="A21" s="236">
        <v>16</v>
      </c>
      <c r="B21" s="226"/>
      <c r="C21" s="226" t="str">
        <f>'組合表'!AG19</f>
        <v>A2</v>
      </c>
      <c r="D21" s="30" t="str">
        <f aca="true" t="shared" si="9" ref="D21:D28">CONCATENATE(C21,H21)</f>
        <v>A2A5</v>
      </c>
      <c r="E21" s="95"/>
      <c r="F21" s="348" t="str">
        <f>VLOOKUP(C21,'チーム表'!C:D,2,FALSE)</f>
        <v>米丸ドッジボールクラブ</v>
      </c>
      <c r="G21" s="240" t="s">
        <v>12</v>
      </c>
      <c r="H21" s="228" t="str">
        <f>'組合表'!AH19</f>
        <v>A5</v>
      </c>
      <c r="I21" s="46" t="str">
        <f aca="true" t="shared" si="10" ref="I21:I28">CONCATENATE(H21,C21)</f>
        <v>A5A2</v>
      </c>
      <c r="J21" s="108"/>
      <c r="K21" s="348" t="str">
        <f>VLOOKUP(H21,'チーム表'!C:D,2,FALSE)</f>
        <v>三馬パワフル</v>
      </c>
      <c r="L21" s="47"/>
      <c r="M21" s="228" t="str">
        <f>'組合表'!AI19</f>
        <v>B2</v>
      </c>
      <c r="N21" s="30" t="str">
        <f aca="true" t="shared" si="11" ref="N21:N28">CONCATENATE(M21,R21)</f>
        <v>B2B5</v>
      </c>
      <c r="O21" s="105"/>
      <c r="P21" s="348" t="str">
        <f>VLOOKUP(M21,'チーム表'!C:D,2,FALSE)</f>
        <v>鞍月アタッカーズ</v>
      </c>
      <c r="Q21" s="240" t="s">
        <v>12</v>
      </c>
      <c r="R21" s="228" t="str">
        <f>'組合表'!AJ19</f>
        <v>B5</v>
      </c>
      <c r="S21" s="46" t="str">
        <f aca="true" t="shared" si="12" ref="S21:S28">CONCATENATE(R21,M21)</f>
        <v>B5B2</v>
      </c>
      <c r="T21" s="108"/>
      <c r="U21" s="348" t="str">
        <f>VLOOKUP(R21,'チーム表'!C:D,2,FALSE)</f>
        <v>松任の大魔陣</v>
      </c>
      <c r="V21" s="293"/>
      <c r="W21" s="332">
        <f>'組合表'!AK19</f>
      </c>
      <c r="X21" s="316">
        <f aca="true" t="shared" si="13" ref="X21:X28">CONCATENATE(W21,AB21)</f>
      </c>
      <c r="Y21" s="314"/>
      <c r="Z21" s="348" t="e">
        <f>VLOOKUP(W21,'チーム表'!C:D,2,FALSE)</f>
        <v>#N/A</v>
      </c>
      <c r="AA21" s="313" t="s">
        <v>79</v>
      </c>
      <c r="AB21" s="332">
        <f>'組合表'!AL19</f>
      </c>
      <c r="AC21" s="313">
        <f aca="true" t="shared" si="14" ref="AC21:AC28">CONCATENATE(AB21,W21)</f>
      </c>
      <c r="AD21" s="323"/>
      <c r="AE21" s="346" t="e">
        <f>VLOOKUP(AB21,'チーム表'!C:D,2,FALSE)</f>
        <v>#N/A</v>
      </c>
      <c r="AG21" s="305" t="str">
        <f t="shared" si="1"/>
        <v>A2A5</v>
      </c>
      <c r="AH21" s="305">
        <f t="shared" si="8"/>
      </c>
    </row>
    <row r="22" spans="1:34" ht="24.75" customHeight="1">
      <c r="A22" s="236">
        <v>17</v>
      </c>
      <c r="B22" s="226"/>
      <c r="C22" s="226" t="str">
        <f>'組合表'!AG20</f>
        <v>C2</v>
      </c>
      <c r="D22" s="32" t="str">
        <f t="shared" si="9"/>
        <v>C2C5</v>
      </c>
      <c r="E22" s="95"/>
      <c r="F22" s="348" t="str">
        <f>VLOOKUP(C22,'チーム表'!C:D,2,FALSE)</f>
        <v>寺井クラブ</v>
      </c>
      <c r="G22" s="240" t="s">
        <v>12</v>
      </c>
      <c r="H22" s="228" t="str">
        <f>'組合表'!AH20</f>
        <v>C5</v>
      </c>
      <c r="I22" s="50" t="str">
        <f t="shared" si="10"/>
        <v>C5C2</v>
      </c>
      <c r="J22" s="108"/>
      <c r="K22" s="348" t="str">
        <f>VLOOKUP(H22,'チーム表'!C:D,2,FALSE)</f>
        <v>NISHIファイヤースターズ</v>
      </c>
      <c r="L22" s="47"/>
      <c r="M22" s="228" t="str">
        <f>'組合表'!AI20</f>
        <v>D2</v>
      </c>
      <c r="N22" s="32" t="str">
        <f t="shared" si="11"/>
        <v>D2D5</v>
      </c>
      <c r="O22" s="105"/>
      <c r="P22" s="348" t="str">
        <f>VLOOKUP(M22,'チーム表'!C:D,2,FALSE)</f>
        <v>寺井クラブJr</v>
      </c>
      <c r="Q22" s="240" t="s">
        <v>12</v>
      </c>
      <c r="R22" s="228" t="str">
        <f>'組合表'!AJ20</f>
        <v>D5</v>
      </c>
      <c r="S22" s="50" t="str">
        <f t="shared" si="12"/>
        <v>D5D2</v>
      </c>
      <c r="T22" s="108"/>
      <c r="U22" s="348" t="str">
        <f>VLOOKUP(R22,'チーム表'!C:D,2,FALSE)</f>
        <v>千坂Fロータスルート</v>
      </c>
      <c r="V22" s="293"/>
      <c r="W22" s="332">
        <f>'組合表'!AK20</f>
      </c>
      <c r="X22" s="309">
        <f t="shared" si="13"/>
      </c>
      <c r="Y22" s="310"/>
      <c r="Z22" s="348" t="e">
        <f>VLOOKUP(W22,'チーム表'!C:D,2,FALSE)</f>
        <v>#N/A</v>
      </c>
      <c r="AA22" s="311" t="s">
        <v>79</v>
      </c>
      <c r="AB22" s="332">
        <f>'組合表'!AL20</f>
      </c>
      <c r="AC22" s="311">
        <f t="shared" si="14"/>
      </c>
      <c r="AD22" s="312"/>
      <c r="AE22" s="346" t="e">
        <f>VLOOKUP(AB22,'チーム表'!C:D,2,FALSE)</f>
        <v>#N/A</v>
      </c>
      <c r="AG22" s="305" t="str">
        <f t="shared" si="1"/>
        <v>C2C5</v>
      </c>
      <c r="AH22" s="305">
        <f t="shared" si="8"/>
      </c>
    </row>
    <row r="23" spans="1:34" ht="24.75" customHeight="1">
      <c r="A23" s="236">
        <v>18</v>
      </c>
      <c r="B23" s="226"/>
      <c r="C23" s="226" t="str">
        <f>'組合表'!AG21</f>
        <v>E2</v>
      </c>
      <c r="D23" s="32" t="str">
        <f t="shared" si="9"/>
        <v>E2E5</v>
      </c>
      <c r="E23" s="95"/>
      <c r="F23" s="348" t="str">
        <f>VLOOKUP(C23,'チーム表'!C:D,2,FALSE)</f>
        <v>鵜川フェニックスジュニア</v>
      </c>
      <c r="G23" s="240" t="s">
        <v>12</v>
      </c>
      <c r="H23" s="228" t="str">
        <f>'組合表'!AH21</f>
        <v>E5</v>
      </c>
      <c r="I23" s="50" t="str">
        <f t="shared" si="10"/>
        <v>E5E2</v>
      </c>
      <c r="J23" s="108"/>
      <c r="K23" s="348" t="str">
        <f>VLOOKUP(H23,'チーム表'!C:D,2,FALSE)</f>
        <v>松任の大魔陣Jr</v>
      </c>
      <c r="L23" s="47"/>
      <c r="M23" s="228" t="str">
        <f>'組合表'!AI21</f>
        <v>A1</v>
      </c>
      <c r="N23" s="32" t="str">
        <f t="shared" si="11"/>
        <v>A1A3</v>
      </c>
      <c r="O23" s="105"/>
      <c r="P23" s="348" t="str">
        <f>VLOOKUP(M23,'チーム表'!C:D,2,FALSE)</f>
        <v>珠洲クラブ</v>
      </c>
      <c r="Q23" s="240" t="s">
        <v>12</v>
      </c>
      <c r="R23" s="228" t="str">
        <f>'組合表'!AJ21</f>
        <v>A3</v>
      </c>
      <c r="S23" s="50" t="str">
        <f t="shared" si="12"/>
        <v>A3A1</v>
      </c>
      <c r="T23" s="108"/>
      <c r="U23" s="348" t="str">
        <f>VLOOKUP(R23,'チーム表'!C:D,2,FALSE)</f>
        <v>山中SPARS</v>
      </c>
      <c r="V23" s="293"/>
      <c r="W23" s="332">
        <f>'組合表'!AK21</f>
      </c>
      <c r="X23" s="309">
        <f t="shared" si="13"/>
      </c>
      <c r="Y23" s="310"/>
      <c r="Z23" s="348" t="e">
        <f>VLOOKUP(W23,'チーム表'!C:D,2,FALSE)</f>
        <v>#N/A</v>
      </c>
      <c r="AA23" s="311" t="s">
        <v>79</v>
      </c>
      <c r="AB23" s="332">
        <f>'組合表'!AL21</f>
      </c>
      <c r="AC23" s="311">
        <f t="shared" si="14"/>
      </c>
      <c r="AD23" s="312"/>
      <c r="AE23" s="346" t="e">
        <f>VLOOKUP(AB23,'チーム表'!C:D,2,FALSE)</f>
        <v>#N/A</v>
      </c>
      <c r="AG23" s="305" t="str">
        <f t="shared" si="1"/>
        <v>E2E5</v>
      </c>
      <c r="AH23" s="305">
        <f t="shared" si="8"/>
      </c>
    </row>
    <row r="24" spans="1:34" ht="24.75" customHeight="1">
      <c r="A24" s="236">
        <v>19</v>
      </c>
      <c r="B24" s="226"/>
      <c r="C24" s="226" t="str">
        <f>'組合表'!AG22</f>
        <v>B1</v>
      </c>
      <c r="D24" s="32" t="str">
        <f t="shared" si="9"/>
        <v>B1B3</v>
      </c>
      <c r="E24" s="95"/>
      <c r="F24" s="348" t="str">
        <f>VLOOKUP(C24,'チーム表'!C:D,2,FALSE)</f>
        <v>小木クラブ</v>
      </c>
      <c r="G24" s="240" t="s">
        <v>12</v>
      </c>
      <c r="H24" s="228" t="str">
        <f>'組合表'!AH22</f>
        <v>B3</v>
      </c>
      <c r="I24" s="50" t="str">
        <f t="shared" si="10"/>
        <v>B3B1</v>
      </c>
      <c r="J24" s="108"/>
      <c r="K24" s="348" t="str">
        <f>VLOOKUP(H24,'チーム表'!C:D,2,FALSE)</f>
        <v>向本折クラブA</v>
      </c>
      <c r="L24" s="47"/>
      <c r="M24" s="228" t="str">
        <f>'組合表'!AI22</f>
        <v>C1</v>
      </c>
      <c r="N24" s="32" t="str">
        <f t="shared" si="11"/>
        <v>C1C3</v>
      </c>
      <c r="O24" s="105"/>
      <c r="P24" s="348" t="str">
        <f>VLOOKUP(M24,'チーム表'!C:D,2,FALSE)</f>
        <v>鳳至クラブ</v>
      </c>
      <c r="Q24" s="240" t="s">
        <v>12</v>
      </c>
      <c r="R24" s="228" t="str">
        <f>'組合表'!AJ22</f>
        <v>C3</v>
      </c>
      <c r="S24" s="50" t="str">
        <f t="shared" si="12"/>
        <v>C3C1</v>
      </c>
      <c r="T24" s="108"/>
      <c r="U24" s="348" t="str">
        <f>VLOOKUP(R24,'チーム表'!C:D,2,FALSE)</f>
        <v>鵜川ミラクルフェニックス</v>
      </c>
      <c r="V24" s="293"/>
      <c r="W24" s="332">
        <f>'組合表'!AK22</f>
      </c>
      <c r="X24" s="309">
        <f t="shared" si="13"/>
      </c>
      <c r="Y24" s="310"/>
      <c r="Z24" s="348" t="e">
        <f>VLOOKUP(W24,'チーム表'!C:D,2,FALSE)</f>
        <v>#N/A</v>
      </c>
      <c r="AA24" s="311" t="s">
        <v>79</v>
      </c>
      <c r="AB24" s="332">
        <f>'組合表'!AL22</f>
      </c>
      <c r="AC24" s="311">
        <f t="shared" si="14"/>
      </c>
      <c r="AD24" s="312"/>
      <c r="AE24" s="346" t="e">
        <f>VLOOKUP(AB24,'チーム表'!C:D,2,FALSE)</f>
        <v>#N/A</v>
      </c>
      <c r="AG24" s="305" t="str">
        <f t="shared" si="1"/>
        <v>B1B3</v>
      </c>
      <c r="AH24" s="305">
        <f t="shared" si="8"/>
      </c>
    </row>
    <row r="25" spans="1:34" ht="24.75" customHeight="1">
      <c r="A25" s="236">
        <v>20</v>
      </c>
      <c r="B25" s="226"/>
      <c r="C25" s="226" t="str">
        <f>'組合表'!AG23</f>
        <v>D1</v>
      </c>
      <c r="D25" s="32" t="str">
        <f t="shared" si="9"/>
        <v>D1D3</v>
      </c>
      <c r="E25" s="95"/>
      <c r="F25" s="348" t="str">
        <f>VLOOKUP(C25,'チーム表'!C:D,2,FALSE)</f>
        <v>奥能登クラブジュニア</v>
      </c>
      <c r="G25" s="240" t="s">
        <v>12</v>
      </c>
      <c r="H25" s="228" t="str">
        <f>'組合表'!AH23</f>
        <v>D3</v>
      </c>
      <c r="I25" s="50" t="str">
        <f t="shared" si="10"/>
        <v>D3D1</v>
      </c>
      <c r="J25" s="108"/>
      <c r="K25" s="348" t="str">
        <f>VLOOKUP(H25,'チーム表'!C:D,2,FALSE)</f>
        <v>山中STARS</v>
      </c>
      <c r="L25" s="47"/>
      <c r="M25" s="228" t="str">
        <f>'組合表'!AI23</f>
        <v>E1</v>
      </c>
      <c r="N25" s="32" t="str">
        <f t="shared" si="11"/>
        <v>E1E3</v>
      </c>
      <c r="O25" s="105"/>
      <c r="P25" s="348" t="str">
        <f>VLOOKUP(M25,'チーム表'!C:D,2,FALSE)</f>
        <v>寺井九谷クラブ</v>
      </c>
      <c r="Q25" s="240" t="s">
        <v>12</v>
      </c>
      <c r="R25" s="228" t="str">
        <f>'組合表'!AJ23</f>
        <v>E3</v>
      </c>
      <c r="S25" s="50" t="str">
        <f t="shared" si="12"/>
        <v>E3E1</v>
      </c>
      <c r="T25" s="108"/>
      <c r="U25" s="348" t="str">
        <f>VLOOKUP(R25,'チーム表'!C:D,2,FALSE)</f>
        <v>向本折クラブ New</v>
      </c>
      <c r="V25" s="293"/>
      <c r="W25" s="332">
        <f>'組合表'!AK23</f>
      </c>
      <c r="X25" s="309">
        <f t="shared" si="13"/>
      </c>
      <c r="Y25" s="310"/>
      <c r="Z25" s="348" t="e">
        <f>VLOOKUP(W25,'チーム表'!C:D,2,FALSE)</f>
        <v>#N/A</v>
      </c>
      <c r="AA25" s="311" t="s">
        <v>79</v>
      </c>
      <c r="AB25" s="332">
        <f>'組合表'!AL23</f>
      </c>
      <c r="AC25" s="311">
        <f t="shared" si="14"/>
      </c>
      <c r="AD25" s="312"/>
      <c r="AE25" s="346" t="e">
        <f>VLOOKUP(AB25,'チーム表'!C:D,2,FALSE)</f>
        <v>#N/A</v>
      </c>
      <c r="AG25" s="305" t="str">
        <f t="shared" si="1"/>
        <v>D1D3</v>
      </c>
      <c r="AH25" s="305">
        <f t="shared" si="8"/>
      </c>
    </row>
    <row r="26" spans="1:34" ht="24.75" customHeight="1">
      <c r="A26" s="236">
        <v>21</v>
      </c>
      <c r="B26" s="226"/>
      <c r="C26" s="226" t="str">
        <f>'組合表'!AG24</f>
        <v>A2</v>
      </c>
      <c r="D26" s="32" t="str">
        <f t="shared" si="9"/>
        <v>A2A4</v>
      </c>
      <c r="E26" s="95"/>
      <c r="F26" s="348" t="str">
        <f>VLOOKUP(C26,'チーム表'!C:D,2,FALSE)</f>
        <v>米丸ドッジボールクラブ</v>
      </c>
      <c r="G26" s="240" t="s">
        <v>12</v>
      </c>
      <c r="H26" s="228" t="str">
        <f>'組合表'!AH24</f>
        <v>A4</v>
      </c>
      <c r="I26" s="50" t="str">
        <f t="shared" si="10"/>
        <v>A4A2</v>
      </c>
      <c r="J26" s="108"/>
      <c r="K26" s="348" t="str">
        <f>VLOOKUP(H26,'チーム表'!C:D,2,FALSE)</f>
        <v>千坂ドッジファイヤーズ</v>
      </c>
      <c r="L26" s="47"/>
      <c r="M26" s="228" t="str">
        <f>'組合表'!AI24</f>
        <v>B2</v>
      </c>
      <c r="N26" s="32" t="str">
        <f t="shared" si="11"/>
        <v>B2B4</v>
      </c>
      <c r="O26" s="105"/>
      <c r="P26" s="348" t="str">
        <f>VLOOKUP(M26,'チーム表'!C:D,2,FALSE)</f>
        <v>鞍月アタッカーズ</v>
      </c>
      <c r="Q26" s="240" t="s">
        <v>12</v>
      </c>
      <c r="R26" s="228" t="str">
        <f>'組合表'!AJ24</f>
        <v>B4</v>
      </c>
      <c r="S26" s="50" t="str">
        <f t="shared" si="12"/>
        <v>B4B2</v>
      </c>
      <c r="T26" s="108"/>
      <c r="U26" s="348" t="str">
        <f>VLOOKUP(R26,'チーム表'!C:D,2,FALSE)</f>
        <v>田上闘球DREAMS</v>
      </c>
      <c r="V26" s="293"/>
      <c r="W26" s="332">
        <f>'組合表'!AK24</f>
      </c>
      <c r="X26" s="309">
        <f t="shared" si="13"/>
      </c>
      <c r="Y26" s="310"/>
      <c r="Z26" s="348" t="e">
        <f>VLOOKUP(W26,'チーム表'!C:D,2,FALSE)</f>
        <v>#N/A</v>
      </c>
      <c r="AA26" s="311" t="s">
        <v>79</v>
      </c>
      <c r="AB26" s="332">
        <f>'組合表'!AL24</f>
      </c>
      <c r="AC26" s="311">
        <f t="shared" si="14"/>
      </c>
      <c r="AD26" s="312"/>
      <c r="AE26" s="346" t="e">
        <f>VLOOKUP(AB26,'チーム表'!C:D,2,FALSE)</f>
        <v>#N/A</v>
      </c>
      <c r="AG26" s="305" t="str">
        <f t="shared" si="1"/>
        <v>A2A4</v>
      </c>
      <c r="AH26" s="305">
        <f t="shared" si="8"/>
      </c>
    </row>
    <row r="27" spans="1:34" ht="24.75" customHeight="1">
      <c r="A27" s="236">
        <v>22</v>
      </c>
      <c r="B27" s="226"/>
      <c r="C27" s="226" t="str">
        <f>'組合表'!AG25</f>
        <v>C2</v>
      </c>
      <c r="D27" s="32" t="str">
        <f t="shared" si="9"/>
        <v>C2C4</v>
      </c>
      <c r="E27" s="95"/>
      <c r="F27" s="348" t="str">
        <f>VLOOKUP(C27,'チーム表'!C:D,2,FALSE)</f>
        <v>寺井クラブ</v>
      </c>
      <c r="G27" s="240" t="s">
        <v>12</v>
      </c>
      <c r="H27" s="228" t="str">
        <f>'組合表'!AH25</f>
        <v>C4</v>
      </c>
      <c r="I27" s="50" t="str">
        <f t="shared" si="10"/>
        <v>C4C2</v>
      </c>
      <c r="J27" s="108"/>
      <c r="K27" s="348" t="str">
        <f>VLOOKUP(H27,'チーム表'!C:D,2,FALSE)</f>
        <v>福光サンダージュニア</v>
      </c>
      <c r="L27" s="47"/>
      <c r="M27" s="228" t="str">
        <f>'組合表'!AI25</f>
        <v>D2</v>
      </c>
      <c r="N27" s="32" t="str">
        <f t="shared" si="11"/>
        <v>D2D4</v>
      </c>
      <c r="O27" s="105"/>
      <c r="P27" s="348" t="str">
        <f>VLOOKUP(M27,'チーム表'!C:D,2,FALSE)</f>
        <v>寺井クラブJr</v>
      </c>
      <c r="Q27" s="240" t="s">
        <v>12</v>
      </c>
      <c r="R27" s="228" t="str">
        <f>'組合表'!AJ25</f>
        <v>D4</v>
      </c>
      <c r="S27" s="50" t="str">
        <f t="shared" si="12"/>
        <v>D4D2</v>
      </c>
      <c r="T27" s="108"/>
      <c r="U27" s="348" t="str">
        <f>VLOOKUP(R27,'チーム表'!C:D,2,FALSE)</f>
        <v>福光サンダーホープス</v>
      </c>
      <c r="V27" s="293"/>
      <c r="W27" s="332">
        <f>'組合表'!AK25</f>
      </c>
      <c r="X27" s="309">
        <f t="shared" si="13"/>
      </c>
      <c r="Y27" s="310"/>
      <c r="Z27" s="348" t="e">
        <f>VLOOKUP(W27,'チーム表'!C:D,2,FALSE)</f>
        <v>#N/A</v>
      </c>
      <c r="AA27" s="311" t="s">
        <v>79</v>
      </c>
      <c r="AB27" s="332">
        <f>'組合表'!AL25</f>
      </c>
      <c r="AC27" s="311">
        <f t="shared" si="14"/>
      </c>
      <c r="AD27" s="312"/>
      <c r="AE27" s="346" t="e">
        <f>VLOOKUP(AB27,'チーム表'!C:D,2,FALSE)</f>
        <v>#N/A</v>
      </c>
      <c r="AG27" s="305" t="str">
        <f t="shared" si="1"/>
        <v>C2C4</v>
      </c>
      <c r="AH27" s="305">
        <f t="shared" si="8"/>
      </c>
    </row>
    <row r="28" spans="1:34" ht="24.75" customHeight="1">
      <c r="A28" s="236">
        <v>23</v>
      </c>
      <c r="B28" s="226"/>
      <c r="C28" s="233" t="str">
        <f>'組合表'!AG26</f>
        <v>E2</v>
      </c>
      <c r="D28" s="31" t="str">
        <f t="shared" si="9"/>
        <v>E2E4</v>
      </c>
      <c r="E28" s="96"/>
      <c r="F28" s="349" t="str">
        <f>VLOOKUP(C28,'チーム表'!C:D,2,FALSE)</f>
        <v>鵜川フェニックスジュニア</v>
      </c>
      <c r="G28" s="242" t="s">
        <v>12</v>
      </c>
      <c r="H28" s="229" t="str">
        <f>'組合表'!AH26</f>
        <v>E4</v>
      </c>
      <c r="I28" s="48" t="str">
        <f t="shared" si="10"/>
        <v>E4E2</v>
      </c>
      <c r="J28" s="109"/>
      <c r="K28" s="349" t="str">
        <f>VLOOKUP(H28,'チーム表'!C:D,2,FALSE)</f>
        <v>ドッジの王子様</v>
      </c>
      <c r="L28" s="49"/>
      <c r="M28" s="229" t="str">
        <f>'組合表'!AI26</f>
        <v>A3</v>
      </c>
      <c r="N28" s="31" t="str">
        <f t="shared" si="11"/>
        <v>A3A5</v>
      </c>
      <c r="O28" s="106"/>
      <c r="P28" s="349" t="str">
        <f>VLOOKUP(M28,'チーム表'!C:D,2,FALSE)</f>
        <v>山中SPARS</v>
      </c>
      <c r="Q28" s="242" t="s">
        <v>12</v>
      </c>
      <c r="R28" s="229" t="str">
        <f>'組合表'!AJ26</f>
        <v>A5</v>
      </c>
      <c r="S28" s="48" t="str">
        <f t="shared" si="12"/>
        <v>A5A3</v>
      </c>
      <c r="T28" s="109"/>
      <c r="U28" s="349" t="str">
        <f>VLOOKUP(R28,'チーム表'!C:D,2,FALSE)</f>
        <v>三馬パワフル</v>
      </c>
      <c r="V28" s="266"/>
      <c r="W28" s="333">
        <f>'組合表'!AK26</f>
      </c>
      <c r="X28" s="319">
        <f t="shared" si="13"/>
      </c>
      <c r="Y28" s="324"/>
      <c r="Z28" s="349" t="e">
        <f>VLOOKUP(W28,'チーム表'!C:D,2,FALSE)</f>
        <v>#N/A</v>
      </c>
      <c r="AA28" s="321" t="s">
        <v>79</v>
      </c>
      <c r="AB28" s="333">
        <f>'組合表'!AL26</f>
      </c>
      <c r="AC28" s="321">
        <f t="shared" si="14"/>
      </c>
      <c r="AD28" s="325"/>
      <c r="AE28" s="346" t="e">
        <f>VLOOKUP(AB28,'チーム表'!C:D,2,FALSE)</f>
        <v>#N/A</v>
      </c>
      <c r="AG28" s="305" t="str">
        <f t="shared" si="1"/>
        <v>E2E4</v>
      </c>
      <c r="AH28" s="305">
        <f t="shared" si="8"/>
      </c>
    </row>
    <row r="29" spans="1:34" ht="24.75" customHeight="1">
      <c r="A29" s="236">
        <v>24</v>
      </c>
      <c r="B29" s="226"/>
      <c r="C29" s="226" t="str">
        <f>'組合表'!AG27</f>
        <v>B3</v>
      </c>
      <c r="D29" s="30" t="str">
        <f t="shared" si="2"/>
        <v>B3B5</v>
      </c>
      <c r="E29" s="95"/>
      <c r="F29" s="348" t="str">
        <f>VLOOKUP(C29,'チーム表'!C:D,2,FALSE)</f>
        <v>向本折クラブA</v>
      </c>
      <c r="G29" s="240" t="s">
        <v>12</v>
      </c>
      <c r="H29" s="228" t="str">
        <f>'組合表'!AH27</f>
        <v>B5</v>
      </c>
      <c r="I29" s="46" t="str">
        <f t="shared" si="3"/>
        <v>B5B3</v>
      </c>
      <c r="J29" s="108"/>
      <c r="K29" s="348" t="str">
        <f>VLOOKUP(H29,'チーム表'!C:D,2,FALSE)</f>
        <v>松任の大魔陣</v>
      </c>
      <c r="L29" s="47"/>
      <c r="M29" s="228" t="str">
        <f>'組合表'!AI27</f>
        <v>C3</v>
      </c>
      <c r="N29" s="30" t="str">
        <f t="shared" si="4"/>
        <v>C3C5</v>
      </c>
      <c r="O29" s="105"/>
      <c r="P29" s="348" t="str">
        <f>VLOOKUP(M29,'チーム表'!C:D,2,FALSE)</f>
        <v>鵜川ミラクルフェニックス</v>
      </c>
      <c r="Q29" s="240" t="s">
        <v>12</v>
      </c>
      <c r="R29" s="228" t="str">
        <f>'組合表'!AJ27</f>
        <v>C5</v>
      </c>
      <c r="S29" s="46" t="str">
        <f t="shared" si="5"/>
        <v>C5C3</v>
      </c>
      <c r="T29" s="108"/>
      <c r="U29" s="348" t="str">
        <f>VLOOKUP(R29,'チーム表'!C:D,2,FALSE)</f>
        <v>NISHIファイヤースターズ</v>
      </c>
      <c r="V29" s="293"/>
      <c r="W29" s="332">
        <f>'組合表'!AK27</f>
      </c>
      <c r="X29" s="316">
        <f t="shared" si="6"/>
      </c>
      <c r="Y29" s="314"/>
      <c r="Z29" s="348" t="e">
        <f>VLOOKUP(W29,'チーム表'!C:D,2,FALSE)</f>
        <v>#N/A</v>
      </c>
      <c r="AA29" s="313" t="s">
        <v>79</v>
      </c>
      <c r="AB29" s="332">
        <f>'組合表'!AL27</f>
      </c>
      <c r="AC29" s="313">
        <f t="shared" si="7"/>
      </c>
      <c r="AD29" s="323"/>
      <c r="AE29" s="346" t="e">
        <f>VLOOKUP(AB29,'チーム表'!C:D,2,FALSE)</f>
        <v>#N/A</v>
      </c>
      <c r="AG29" s="305" t="str">
        <f t="shared" si="1"/>
        <v>B3B5</v>
      </c>
      <c r="AH29" s="305">
        <f t="shared" si="8"/>
      </c>
    </row>
    <row r="30" spans="1:34" ht="24.75" customHeight="1">
      <c r="A30" s="236">
        <v>25</v>
      </c>
      <c r="B30" s="226"/>
      <c r="C30" s="226" t="str">
        <f>'組合表'!AG28</f>
        <v>D3</v>
      </c>
      <c r="D30" s="30" t="str">
        <f t="shared" si="2"/>
        <v>D3D5</v>
      </c>
      <c r="E30" s="95"/>
      <c r="F30" s="348" t="str">
        <f>VLOOKUP(C30,'チーム表'!C:D,2,FALSE)</f>
        <v>山中STARS</v>
      </c>
      <c r="G30" s="240" t="s">
        <v>12</v>
      </c>
      <c r="H30" s="228" t="str">
        <f>'組合表'!AH28</f>
        <v>D5</v>
      </c>
      <c r="I30" s="46" t="str">
        <f t="shared" si="3"/>
        <v>D5D3</v>
      </c>
      <c r="J30" s="108"/>
      <c r="K30" s="348" t="str">
        <f>VLOOKUP(H30,'チーム表'!C:D,2,FALSE)</f>
        <v>千坂Fロータスルート</v>
      </c>
      <c r="L30" s="47"/>
      <c r="M30" s="228" t="str">
        <f>'組合表'!AI28</f>
        <v>E3</v>
      </c>
      <c r="N30" s="30" t="str">
        <f t="shared" si="4"/>
        <v>E3E5</v>
      </c>
      <c r="O30" s="105"/>
      <c r="P30" s="348" t="str">
        <f>VLOOKUP(M30,'チーム表'!C:D,2,FALSE)</f>
        <v>向本折クラブ New</v>
      </c>
      <c r="Q30" s="240" t="s">
        <v>12</v>
      </c>
      <c r="R30" s="228" t="str">
        <f>'組合表'!AJ28</f>
        <v>E5</v>
      </c>
      <c r="S30" s="46" t="str">
        <f t="shared" si="5"/>
        <v>E5E3</v>
      </c>
      <c r="T30" s="108"/>
      <c r="U30" s="348" t="str">
        <f>VLOOKUP(R30,'チーム表'!C:D,2,FALSE)</f>
        <v>松任の大魔陣Jr</v>
      </c>
      <c r="V30" s="293"/>
      <c r="W30" s="332">
        <f>'組合表'!AK28</f>
      </c>
      <c r="X30" s="316">
        <f t="shared" si="6"/>
      </c>
      <c r="Y30" s="314"/>
      <c r="Z30" s="348" t="e">
        <f>VLOOKUP(W30,'チーム表'!C:D,2,FALSE)</f>
        <v>#N/A</v>
      </c>
      <c r="AA30" s="313" t="s">
        <v>79</v>
      </c>
      <c r="AB30" s="332">
        <f>'組合表'!AL28</f>
      </c>
      <c r="AC30" s="313">
        <f t="shared" si="7"/>
      </c>
      <c r="AD30" s="323"/>
      <c r="AE30" s="346" t="e">
        <f>VLOOKUP(AB30,'チーム表'!C:D,2,FALSE)</f>
        <v>#N/A</v>
      </c>
      <c r="AG30" s="305" t="str">
        <f t="shared" si="1"/>
        <v>D3D5</v>
      </c>
      <c r="AH30" s="305">
        <f t="shared" si="8"/>
      </c>
    </row>
    <row r="31" spans="1:34" ht="24.75" customHeight="1">
      <c r="A31" s="236">
        <v>26</v>
      </c>
      <c r="B31" s="226"/>
      <c r="C31" s="226">
        <f>'組合表'!AG29</f>
      </c>
      <c r="D31" s="30">
        <f aca="true" t="shared" si="15" ref="D31:D36">CONCATENATE(C31,H31)</f>
      </c>
      <c r="E31" s="95"/>
      <c r="F31" s="348" t="e">
        <f>VLOOKUP(C31,'チーム表'!C:D,2,FALSE)</f>
        <v>#N/A</v>
      </c>
      <c r="G31" s="240" t="s">
        <v>12</v>
      </c>
      <c r="H31" s="228">
        <f>'組合表'!AH29</f>
      </c>
      <c r="I31" s="46">
        <f aca="true" t="shared" si="16" ref="I31:I36">CONCATENATE(H31,C31)</f>
      </c>
      <c r="J31" s="108"/>
      <c r="K31" s="348" t="e">
        <f>VLOOKUP(H31,'チーム表'!C:D,2,FALSE)</f>
        <v>#N/A</v>
      </c>
      <c r="L31" s="47"/>
      <c r="M31" s="228">
        <f>'組合表'!AI29</f>
      </c>
      <c r="N31" s="30">
        <f aca="true" t="shared" si="17" ref="N31:N36">CONCATENATE(M31,R31)</f>
      </c>
      <c r="O31" s="105"/>
      <c r="P31" s="348" t="e">
        <f>VLOOKUP(M31,'チーム表'!C:D,2,FALSE)</f>
        <v>#N/A</v>
      </c>
      <c r="Q31" s="240" t="s">
        <v>12</v>
      </c>
      <c r="R31" s="228">
        <f>'組合表'!AJ29</f>
      </c>
      <c r="S31" s="46">
        <f aca="true" t="shared" si="18" ref="S31:S36">CONCATENATE(R31,M31)</f>
      </c>
      <c r="T31" s="108"/>
      <c r="U31" s="348" t="e">
        <f>VLOOKUP(R31,'チーム表'!C:D,2,FALSE)</f>
        <v>#N/A</v>
      </c>
      <c r="V31" s="293"/>
      <c r="W31" s="332">
        <f>'組合表'!AK29</f>
      </c>
      <c r="X31" s="316">
        <f aca="true" t="shared" si="19" ref="X31:X36">CONCATENATE(W31,AB31)</f>
      </c>
      <c r="Y31" s="314"/>
      <c r="Z31" s="348" t="e">
        <f>VLOOKUP(W31,'チーム表'!C:D,2,FALSE)</f>
        <v>#N/A</v>
      </c>
      <c r="AA31" s="313" t="s">
        <v>79</v>
      </c>
      <c r="AB31" s="332">
        <f>'組合表'!AL29</f>
      </c>
      <c r="AC31" s="313">
        <f aca="true" t="shared" si="20" ref="AC31:AC36">CONCATENATE(AB31,W31)</f>
      </c>
      <c r="AD31" s="323"/>
      <c r="AE31" s="346" t="e">
        <f>VLOOKUP(AB31,'チーム表'!C:D,2,FALSE)</f>
        <v>#N/A</v>
      </c>
      <c r="AG31" s="305">
        <f t="shared" si="1"/>
      </c>
      <c r="AH31" s="305">
        <f t="shared" si="8"/>
      </c>
    </row>
    <row r="32" spans="1:34" ht="24.75" customHeight="1">
      <c r="A32" s="236">
        <v>27</v>
      </c>
      <c r="B32" s="226"/>
      <c r="C32" s="226">
        <f>'組合表'!AG30</f>
      </c>
      <c r="D32" s="30">
        <f t="shared" si="15"/>
      </c>
      <c r="E32" s="95"/>
      <c r="F32" s="348" t="e">
        <f>VLOOKUP(C32,'チーム表'!C:D,2,FALSE)</f>
        <v>#N/A</v>
      </c>
      <c r="G32" s="240" t="s">
        <v>12</v>
      </c>
      <c r="H32" s="228">
        <f>'組合表'!AH30</f>
      </c>
      <c r="I32" s="46">
        <f t="shared" si="16"/>
      </c>
      <c r="J32" s="108"/>
      <c r="K32" s="348" t="e">
        <f>VLOOKUP(H32,'チーム表'!C:D,2,FALSE)</f>
        <v>#N/A</v>
      </c>
      <c r="L32" s="47"/>
      <c r="M32" s="228">
        <f>'組合表'!AI30</f>
      </c>
      <c r="N32" s="30">
        <f t="shared" si="17"/>
      </c>
      <c r="O32" s="105"/>
      <c r="P32" s="348" t="e">
        <f>VLOOKUP(M32,'チーム表'!C:D,2,FALSE)</f>
        <v>#N/A</v>
      </c>
      <c r="Q32" s="240" t="s">
        <v>12</v>
      </c>
      <c r="R32" s="228">
        <f>'組合表'!AJ30</f>
      </c>
      <c r="S32" s="46">
        <f t="shared" si="18"/>
      </c>
      <c r="T32" s="108"/>
      <c r="U32" s="348" t="e">
        <f>VLOOKUP(R32,'チーム表'!C:D,2,FALSE)</f>
        <v>#N/A</v>
      </c>
      <c r="V32" s="293"/>
      <c r="W32" s="332">
        <f>'組合表'!AK30</f>
      </c>
      <c r="X32" s="316">
        <f t="shared" si="19"/>
      </c>
      <c r="Y32" s="314"/>
      <c r="Z32" s="348" t="e">
        <f>VLOOKUP(W32,'チーム表'!C:D,2,FALSE)</f>
        <v>#N/A</v>
      </c>
      <c r="AA32" s="313" t="s">
        <v>79</v>
      </c>
      <c r="AB32" s="332">
        <f>'組合表'!AL30</f>
      </c>
      <c r="AC32" s="313">
        <f t="shared" si="20"/>
      </c>
      <c r="AD32" s="323"/>
      <c r="AE32" s="346" t="e">
        <f>VLOOKUP(AB32,'チーム表'!C:D,2,FALSE)</f>
        <v>#N/A</v>
      </c>
      <c r="AG32" s="305">
        <f t="shared" si="1"/>
      </c>
      <c r="AH32" s="305">
        <f t="shared" si="8"/>
      </c>
    </row>
    <row r="33" spans="1:34" ht="24.75" customHeight="1">
      <c r="A33" s="236">
        <v>28</v>
      </c>
      <c r="B33" s="226"/>
      <c r="C33" s="226">
        <f>'組合表'!AG31</f>
      </c>
      <c r="D33" s="30">
        <f t="shared" si="15"/>
      </c>
      <c r="E33" s="95"/>
      <c r="F33" s="348" t="e">
        <f>VLOOKUP(C33,'チーム表'!C:D,2,FALSE)</f>
        <v>#N/A</v>
      </c>
      <c r="G33" s="240" t="s">
        <v>12</v>
      </c>
      <c r="H33" s="228">
        <f>'組合表'!AH31</f>
      </c>
      <c r="I33" s="46">
        <f t="shared" si="16"/>
      </c>
      <c r="J33" s="108"/>
      <c r="K33" s="348" t="e">
        <f>VLOOKUP(H33,'チーム表'!C:D,2,FALSE)</f>
        <v>#N/A</v>
      </c>
      <c r="L33" s="47"/>
      <c r="M33" s="228">
        <f>'組合表'!AI31</f>
      </c>
      <c r="N33" s="30">
        <f t="shared" si="17"/>
      </c>
      <c r="O33" s="105"/>
      <c r="P33" s="348" t="e">
        <f>VLOOKUP(M33,'チーム表'!C:D,2,FALSE)</f>
        <v>#N/A</v>
      </c>
      <c r="Q33" s="240" t="s">
        <v>12</v>
      </c>
      <c r="R33" s="228">
        <f>'組合表'!AJ31</f>
      </c>
      <c r="S33" s="46">
        <f t="shared" si="18"/>
      </c>
      <c r="T33" s="108"/>
      <c r="U33" s="348" t="e">
        <f>VLOOKUP(R33,'チーム表'!C:D,2,FALSE)</f>
        <v>#N/A</v>
      </c>
      <c r="V33" s="293"/>
      <c r="W33" s="332">
        <f>'組合表'!AK31</f>
      </c>
      <c r="X33" s="316">
        <f t="shared" si="19"/>
      </c>
      <c r="Y33" s="314"/>
      <c r="Z33" s="348" t="e">
        <f>VLOOKUP(W33,'チーム表'!C:D,2,FALSE)</f>
        <v>#N/A</v>
      </c>
      <c r="AA33" s="313" t="s">
        <v>79</v>
      </c>
      <c r="AB33" s="332">
        <f>'組合表'!AL31</f>
      </c>
      <c r="AC33" s="313">
        <f t="shared" si="20"/>
      </c>
      <c r="AD33" s="323"/>
      <c r="AE33" s="346" t="e">
        <f>VLOOKUP(AB33,'チーム表'!C:D,2,FALSE)</f>
        <v>#N/A</v>
      </c>
      <c r="AG33" s="305">
        <f t="shared" si="1"/>
      </c>
      <c r="AH33" s="305">
        <f t="shared" si="8"/>
      </c>
    </row>
    <row r="34" spans="1:34" ht="24.75" customHeight="1">
      <c r="A34" s="236">
        <v>29</v>
      </c>
      <c r="B34" s="226"/>
      <c r="C34" s="226">
        <f>'組合表'!AG32</f>
      </c>
      <c r="D34" s="30">
        <f t="shared" si="15"/>
      </c>
      <c r="E34" s="95"/>
      <c r="F34" s="348" t="e">
        <f>VLOOKUP(C34,'チーム表'!C:D,2,FALSE)</f>
        <v>#N/A</v>
      </c>
      <c r="G34" s="240" t="s">
        <v>12</v>
      </c>
      <c r="H34" s="228">
        <f>'組合表'!AH32</f>
      </c>
      <c r="I34" s="46">
        <f t="shared" si="16"/>
      </c>
      <c r="J34" s="108"/>
      <c r="K34" s="348" t="e">
        <f>VLOOKUP(H34,'チーム表'!C:D,2,FALSE)</f>
        <v>#N/A</v>
      </c>
      <c r="L34" s="47"/>
      <c r="M34" s="228">
        <f>'組合表'!AI32</f>
      </c>
      <c r="N34" s="30">
        <f t="shared" si="17"/>
      </c>
      <c r="O34" s="105"/>
      <c r="P34" s="348" t="e">
        <f>VLOOKUP(M34,'チーム表'!C:D,2,FALSE)</f>
        <v>#N/A</v>
      </c>
      <c r="Q34" s="240" t="s">
        <v>12</v>
      </c>
      <c r="R34" s="228">
        <f>'組合表'!AJ32</f>
      </c>
      <c r="S34" s="46">
        <f t="shared" si="18"/>
      </c>
      <c r="T34" s="108"/>
      <c r="U34" s="348" t="e">
        <f>VLOOKUP(R34,'チーム表'!C:D,2,FALSE)</f>
        <v>#N/A</v>
      </c>
      <c r="V34" s="293"/>
      <c r="W34" s="332">
        <f>'組合表'!AK32</f>
      </c>
      <c r="X34" s="316">
        <f t="shared" si="19"/>
      </c>
      <c r="Y34" s="314"/>
      <c r="Z34" s="348" t="e">
        <f>VLOOKUP(W34,'チーム表'!C:D,2,FALSE)</f>
        <v>#N/A</v>
      </c>
      <c r="AA34" s="313" t="s">
        <v>79</v>
      </c>
      <c r="AB34" s="332">
        <f>'組合表'!AL32</f>
      </c>
      <c r="AC34" s="313">
        <f t="shared" si="20"/>
      </c>
      <c r="AD34" s="323"/>
      <c r="AE34" s="346" t="e">
        <f>VLOOKUP(AB34,'チーム表'!C:D,2,FALSE)</f>
        <v>#N/A</v>
      </c>
      <c r="AG34" s="305">
        <f t="shared" si="1"/>
      </c>
      <c r="AH34" s="305">
        <f t="shared" si="8"/>
      </c>
    </row>
    <row r="35" spans="1:34" ht="24.75" customHeight="1">
      <c r="A35" s="236">
        <v>30</v>
      </c>
      <c r="B35" s="226"/>
      <c r="C35" s="226">
        <f>'組合表'!AG33</f>
      </c>
      <c r="D35" s="30">
        <f t="shared" si="15"/>
      </c>
      <c r="E35" s="95"/>
      <c r="F35" s="348" t="e">
        <f>VLOOKUP(C35,'チーム表'!C:D,2,FALSE)</f>
        <v>#N/A</v>
      </c>
      <c r="G35" s="240" t="s">
        <v>12</v>
      </c>
      <c r="H35" s="228">
        <f>'組合表'!AH33</f>
      </c>
      <c r="I35" s="46">
        <f t="shared" si="16"/>
      </c>
      <c r="J35" s="108"/>
      <c r="K35" s="348" t="e">
        <f>VLOOKUP(H35,'チーム表'!C:D,2,FALSE)</f>
        <v>#N/A</v>
      </c>
      <c r="L35" s="47"/>
      <c r="M35" s="228">
        <f>'組合表'!AI33</f>
      </c>
      <c r="N35" s="30">
        <f t="shared" si="17"/>
      </c>
      <c r="O35" s="105"/>
      <c r="P35" s="348" t="e">
        <f>VLOOKUP(M35,'チーム表'!C:D,2,FALSE)</f>
        <v>#N/A</v>
      </c>
      <c r="Q35" s="240" t="s">
        <v>12</v>
      </c>
      <c r="R35" s="228">
        <f>'組合表'!AJ33</f>
      </c>
      <c r="S35" s="46">
        <f t="shared" si="18"/>
      </c>
      <c r="T35" s="108"/>
      <c r="U35" s="348" t="e">
        <f>VLOOKUP(R35,'チーム表'!C:D,2,FALSE)</f>
        <v>#N/A</v>
      </c>
      <c r="V35" s="293"/>
      <c r="W35" s="332">
        <f>'組合表'!AK33</f>
      </c>
      <c r="X35" s="316">
        <f t="shared" si="19"/>
      </c>
      <c r="Y35" s="314"/>
      <c r="Z35" s="348" t="e">
        <f>VLOOKUP(W35,'チーム表'!C:D,2,FALSE)</f>
        <v>#N/A</v>
      </c>
      <c r="AA35" s="313" t="s">
        <v>79</v>
      </c>
      <c r="AB35" s="332">
        <f>'組合表'!AL33</f>
      </c>
      <c r="AC35" s="313">
        <f t="shared" si="20"/>
      </c>
      <c r="AD35" s="323"/>
      <c r="AE35" s="346" t="e">
        <f>VLOOKUP(AB35,'チーム表'!C:D,2,FALSE)</f>
        <v>#N/A</v>
      </c>
      <c r="AG35" s="305">
        <f t="shared" si="1"/>
      </c>
      <c r="AH35" s="305">
        <f t="shared" si="8"/>
      </c>
    </row>
    <row r="36" spans="1:34" ht="24.75" customHeight="1">
      <c r="A36" s="236">
        <v>31</v>
      </c>
      <c r="B36" s="226"/>
      <c r="C36" s="226">
        <f>'組合表'!AG34</f>
      </c>
      <c r="D36" s="30">
        <f t="shared" si="15"/>
      </c>
      <c r="E36" s="95"/>
      <c r="F36" s="348" t="e">
        <f>VLOOKUP(C36,'チーム表'!C:D,2,FALSE)</f>
        <v>#N/A</v>
      </c>
      <c r="G36" s="240" t="s">
        <v>12</v>
      </c>
      <c r="H36" s="228">
        <f>'組合表'!AH34</f>
      </c>
      <c r="I36" s="46">
        <f t="shared" si="16"/>
      </c>
      <c r="J36" s="108"/>
      <c r="K36" s="348" t="e">
        <f>VLOOKUP(H36,'チーム表'!C:D,2,FALSE)</f>
        <v>#N/A</v>
      </c>
      <c r="L36" s="47"/>
      <c r="M36" s="228">
        <f>'組合表'!AI34</f>
      </c>
      <c r="N36" s="30">
        <f t="shared" si="17"/>
      </c>
      <c r="O36" s="105"/>
      <c r="P36" s="348" t="e">
        <f>VLOOKUP(M36,'チーム表'!C:D,2,FALSE)</f>
        <v>#N/A</v>
      </c>
      <c r="Q36" s="240" t="s">
        <v>12</v>
      </c>
      <c r="R36" s="228">
        <f>'組合表'!AJ34</f>
      </c>
      <c r="S36" s="46">
        <f t="shared" si="18"/>
      </c>
      <c r="T36" s="108"/>
      <c r="U36" s="348" t="e">
        <f>VLOOKUP(R36,'チーム表'!C:D,2,FALSE)</f>
        <v>#N/A</v>
      </c>
      <c r="V36" s="293"/>
      <c r="W36" s="332">
        <f>'組合表'!AK34</f>
      </c>
      <c r="X36" s="316">
        <f t="shared" si="19"/>
      </c>
      <c r="Y36" s="314"/>
      <c r="Z36" s="348" t="e">
        <f>VLOOKUP(W36,'チーム表'!C:D,2,FALSE)</f>
        <v>#N/A</v>
      </c>
      <c r="AA36" s="313" t="s">
        <v>79</v>
      </c>
      <c r="AB36" s="332">
        <f>'組合表'!AL34</f>
      </c>
      <c r="AC36" s="313">
        <f t="shared" si="20"/>
      </c>
      <c r="AD36" s="323"/>
      <c r="AE36" s="346" t="e">
        <f>VLOOKUP(AB36,'チーム表'!C:D,2,FALSE)</f>
        <v>#N/A</v>
      </c>
      <c r="AG36" s="305">
        <f t="shared" si="1"/>
      </c>
      <c r="AH36" s="305">
        <f t="shared" si="8"/>
      </c>
    </row>
    <row r="37" spans="1:34" ht="24.75" customHeight="1">
      <c r="A37" s="236">
        <v>32</v>
      </c>
      <c r="B37" s="226"/>
      <c r="C37" s="225">
        <f>'組合表'!AG35</f>
      </c>
      <c r="D37" s="32">
        <f t="shared" si="2"/>
      </c>
      <c r="E37" s="94"/>
      <c r="F37" s="350" t="e">
        <f>VLOOKUP(C37,'チーム表'!C:D,2,FALSE)</f>
        <v>#N/A</v>
      </c>
      <c r="G37" s="239" t="s">
        <v>12</v>
      </c>
      <c r="H37" s="227">
        <f>'組合表'!AH35</f>
      </c>
      <c r="I37" s="50">
        <f t="shared" si="3"/>
      </c>
      <c r="J37" s="107"/>
      <c r="K37" s="350" t="e">
        <f>VLOOKUP(H37,'チーム表'!C:D,2,FALSE)</f>
        <v>#N/A</v>
      </c>
      <c r="L37" s="51"/>
      <c r="M37" s="227">
        <f>'組合表'!AI35</f>
      </c>
      <c r="N37" s="32">
        <f t="shared" si="4"/>
      </c>
      <c r="O37" s="104"/>
      <c r="P37" s="350" t="e">
        <f>VLOOKUP(M37,'チーム表'!C:D,2,FALSE)</f>
        <v>#N/A</v>
      </c>
      <c r="Q37" s="239" t="s">
        <v>12</v>
      </c>
      <c r="R37" s="227">
        <f>'組合表'!AJ35</f>
      </c>
      <c r="S37" s="50">
        <f t="shared" si="5"/>
      </c>
      <c r="T37" s="107"/>
      <c r="U37" s="350" t="e">
        <f>VLOOKUP(R37,'チーム表'!C:D,2,FALSE)</f>
        <v>#N/A</v>
      </c>
      <c r="V37" s="292"/>
      <c r="W37" s="331">
        <f>'組合表'!AK35</f>
      </c>
      <c r="X37" s="309">
        <f t="shared" si="6"/>
      </c>
      <c r="Y37" s="310"/>
      <c r="Z37" s="350" t="e">
        <f>VLOOKUP(W37,'チーム表'!C:D,2,FALSE)</f>
        <v>#N/A</v>
      </c>
      <c r="AA37" s="311" t="s">
        <v>12</v>
      </c>
      <c r="AB37" s="331">
        <f>'組合表'!AL35</f>
      </c>
      <c r="AC37" s="311">
        <f t="shared" si="7"/>
      </c>
      <c r="AD37" s="312"/>
      <c r="AE37" s="346" t="e">
        <f>VLOOKUP(AB37,'チーム表'!C:D,2,FALSE)</f>
        <v>#N/A</v>
      </c>
      <c r="AG37" s="305">
        <f t="shared" si="1"/>
      </c>
      <c r="AH37" s="305">
        <f t="shared" si="8"/>
      </c>
    </row>
    <row r="38" spans="1:34" ht="24.75" customHeight="1">
      <c r="A38" s="236">
        <v>33</v>
      </c>
      <c r="B38" s="226"/>
      <c r="C38" s="226">
        <f>'組合表'!AG36</f>
      </c>
      <c r="D38" s="32">
        <f t="shared" si="2"/>
      </c>
      <c r="E38" s="95"/>
      <c r="F38" s="348" t="e">
        <f>VLOOKUP(C38,'チーム表'!C:D,2,FALSE)</f>
        <v>#N/A</v>
      </c>
      <c r="G38" s="240" t="s">
        <v>12</v>
      </c>
      <c r="H38" s="228">
        <f>'組合表'!AH36</f>
      </c>
      <c r="I38" s="50">
        <f t="shared" si="3"/>
      </c>
      <c r="J38" s="108"/>
      <c r="K38" s="348" t="e">
        <f>VLOOKUP(H38,'チーム表'!C:D,2,FALSE)</f>
        <v>#N/A</v>
      </c>
      <c r="L38" s="47"/>
      <c r="M38" s="228">
        <f>'組合表'!AI36</f>
      </c>
      <c r="N38" s="32">
        <f t="shared" si="4"/>
      </c>
      <c r="O38" s="105"/>
      <c r="P38" s="348" t="e">
        <f>VLOOKUP(M38,'チーム表'!C:D,2,FALSE)</f>
        <v>#N/A</v>
      </c>
      <c r="Q38" s="240" t="s">
        <v>12</v>
      </c>
      <c r="R38" s="228">
        <f>'組合表'!AJ36</f>
      </c>
      <c r="S38" s="50">
        <f t="shared" si="5"/>
      </c>
      <c r="T38" s="108"/>
      <c r="U38" s="348" t="e">
        <f>VLOOKUP(R38,'チーム表'!C:D,2,FALSE)</f>
        <v>#N/A</v>
      </c>
      <c r="V38" s="293"/>
      <c r="W38" s="332">
        <f>'組合表'!AK36</f>
      </c>
      <c r="X38" s="309">
        <f t="shared" si="6"/>
      </c>
      <c r="Y38" s="310"/>
      <c r="Z38" s="348" t="e">
        <f>VLOOKUP(W38,'チーム表'!C:D,2,FALSE)</f>
        <v>#N/A</v>
      </c>
      <c r="AA38" s="311" t="s">
        <v>79</v>
      </c>
      <c r="AB38" s="332">
        <f>'組合表'!AL36</f>
      </c>
      <c r="AC38" s="311">
        <f t="shared" si="7"/>
      </c>
      <c r="AD38" s="312"/>
      <c r="AE38" s="346" t="e">
        <f>VLOOKUP(AB38,'チーム表'!C:D,2,FALSE)</f>
        <v>#N/A</v>
      </c>
      <c r="AG38" s="305">
        <f t="shared" si="1"/>
      </c>
      <c r="AH38" s="305">
        <f t="shared" si="8"/>
      </c>
    </row>
    <row r="39" spans="1:34" ht="24.75" customHeight="1">
      <c r="A39" s="236">
        <v>34</v>
      </c>
      <c r="B39" s="226"/>
      <c r="C39" s="226">
        <f>'組合表'!AG37</f>
      </c>
      <c r="D39" s="32">
        <f>CONCATENATE(C39,H39)</f>
      </c>
      <c r="E39" s="95"/>
      <c r="F39" s="348" t="e">
        <f>VLOOKUP(C39,'チーム表'!C:D,2,FALSE)</f>
        <v>#N/A</v>
      </c>
      <c r="G39" s="240" t="s">
        <v>12</v>
      </c>
      <c r="H39" s="228">
        <f>'組合表'!AH37</f>
      </c>
      <c r="I39" s="50">
        <f>CONCATENATE(H39,C39)</f>
      </c>
      <c r="J39" s="108"/>
      <c r="K39" s="348" t="e">
        <f>VLOOKUP(H39,'チーム表'!C:D,2,FALSE)</f>
        <v>#N/A</v>
      </c>
      <c r="L39" s="47"/>
      <c r="M39" s="228">
        <f>'組合表'!AI37</f>
      </c>
      <c r="N39" s="32">
        <f>CONCATENATE(M39,R39)</f>
      </c>
      <c r="O39" s="105"/>
      <c r="P39" s="348" t="e">
        <f>VLOOKUP(M39,'チーム表'!C:D,2,FALSE)</f>
        <v>#N/A</v>
      </c>
      <c r="Q39" s="240" t="s">
        <v>12</v>
      </c>
      <c r="R39" s="228">
        <f>'組合表'!AJ37</f>
      </c>
      <c r="S39" s="50">
        <f>CONCATENATE(R39,M39)</f>
      </c>
      <c r="T39" s="108"/>
      <c r="U39" s="348" t="e">
        <f>VLOOKUP(R39,'チーム表'!C:D,2,FALSE)</f>
        <v>#N/A</v>
      </c>
      <c r="V39" s="293"/>
      <c r="W39" s="332">
        <f>'組合表'!AK37</f>
      </c>
      <c r="X39" s="309">
        <f>CONCATENATE(W39,AB39)</f>
      </c>
      <c r="Y39" s="310"/>
      <c r="Z39" s="348" t="e">
        <f>VLOOKUP(W39,'チーム表'!C:D,2,FALSE)</f>
        <v>#N/A</v>
      </c>
      <c r="AA39" s="311" t="s">
        <v>79</v>
      </c>
      <c r="AB39" s="332">
        <f>'組合表'!AL37</f>
      </c>
      <c r="AC39" s="311">
        <f>CONCATENATE(AB39,W39)</f>
      </c>
      <c r="AD39" s="312"/>
      <c r="AE39" s="346" t="e">
        <f>VLOOKUP(AB39,'チーム表'!C:D,2,FALSE)</f>
        <v>#N/A</v>
      </c>
      <c r="AG39" s="305">
        <f t="shared" si="1"/>
      </c>
      <c r="AH39" s="305">
        <f t="shared" si="8"/>
      </c>
    </row>
    <row r="40" spans="1:34" ht="24.75" customHeight="1">
      <c r="A40" s="236">
        <v>35</v>
      </c>
      <c r="B40" s="226"/>
      <c r="C40" s="226">
        <f>'組合表'!AG38</f>
      </c>
      <c r="D40" s="32">
        <f>CONCATENATE(C40,H40)</f>
      </c>
      <c r="E40" s="95"/>
      <c r="F40" s="348" t="e">
        <f>VLOOKUP(C40,'チーム表'!C:D,2,FALSE)</f>
        <v>#N/A</v>
      </c>
      <c r="G40" s="240" t="s">
        <v>12</v>
      </c>
      <c r="H40" s="228">
        <f>'組合表'!AH38</f>
      </c>
      <c r="I40" s="50">
        <f>CONCATENATE(H40,C40)</f>
      </c>
      <c r="J40" s="108"/>
      <c r="K40" s="348" t="e">
        <f>VLOOKUP(H40,'チーム表'!C:D,2,FALSE)</f>
        <v>#N/A</v>
      </c>
      <c r="L40" s="47"/>
      <c r="M40" s="228">
        <f>'組合表'!AI38</f>
      </c>
      <c r="N40" s="32">
        <f>CONCATENATE(M40,R40)</f>
      </c>
      <c r="O40" s="105"/>
      <c r="P40" s="348" t="e">
        <f>VLOOKUP(M40,'チーム表'!C:D,2,FALSE)</f>
        <v>#N/A</v>
      </c>
      <c r="Q40" s="240" t="s">
        <v>12</v>
      </c>
      <c r="R40" s="228">
        <f>'組合表'!AJ38</f>
      </c>
      <c r="S40" s="50">
        <f>CONCATENATE(R40,M40)</f>
      </c>
      <c r="T40" s="108"/>
      <c r="U40" s="348" t="e">
        <f>VLOOKUP(R40,'チーム表'!C:D,2,FALSE)</f>
        <v>#N/A</v>
      </c>
      <c r="V40" s="293"/>
      <c r="W40" s="332">
        <f>'組合表'!AK38</f>
      </c>
      <c r="X40" s="309">
        <f>CONCATENATE(W40,AB40)</f>
      </c>
      <c r="Y40" s="310"/>
      <c r="Z40" s="348" t="e">
        <f>VLOOKUP(W40,'チーム表'!C:D,2,FALSE)</f>
        <v>#N/A</v>
      </c>
      <c r="AA40" s="311" t="s">
        <v>79</v>
      </c>
      <c r="AB40" s="332">
        <f>'組合表'!AL38</f>
      </c>
      <c r="AC40" s="311">
        <f>CONCATENATE(AB40,W40)</f>
      </c>
      <c r="AD40" s="312"/>
      <c r="AE40" s="346" t="e">
        <f>VLOOKUP(AB40,'チーム表'!C:D,2,FALSE)</f>
        <v>#N/A</v>
      </c>
      <c r="AG40" s="305">
        <f t="shared" si="1"/>
      </c>
      <c r="AH40" s="305">
        <f t="shared" si="8"/>
      </c>
    </row>
    <row r="41" spans="1:34" ht="24.75" customHeight="1">
      <c r="A41" s="236">
        <v>36</v>
      </c>
      <c r="B41" s="226"/>
      <c r="C41" s="226">
        <f>'組合表'!AG39</f>
      </c>
      <c r="D41" s="32">
        <f>CONCATENATE(C41,H41)</f>
      </c>
      <c r="E41" s="95"/>
      <c r="F41" s="348" t="e">
        <f>VLOOKUP(C41,'チーム表'!C:D,2,FALSE)</f>
        <v>#N/A</v>
      </c>
      <c r="G41" s="240" t="s">
        <v>12</v>
      </c>
      <c r="H41" s="228">
        <f>'組合表'!AH39</f>
      </c>
      <c r="I41" s="50">
        <f>CONCATENATE(H41,C41)</f>
      </c>
      <c r="J41" s="108"/>
      <c r="K41" s="348" t="e">
        <f>VLOOKUP(H41,'チーム表'!C:D,2,FALSE)</f>
        <v>#N/A</v>
      </c>
      <c r="L41" s="47"/>
      <c r="M41" s="228">
        <f>'組合表'!AI39</f>
      </c>
      <c r="N41" s="32">
        <f>CONCATENATE(M41,R41)</f>
      </c>
      <c r="O41" s="105"/>
      <c r="P41" s="348" t="e">
        <f>VLOOKUP(M41,'チーム表'!C:D,2,FALSE)</f>
        <v>#N/A</v>
      </c>
      <c r="Q41" s="240" t="s">
        <v>12</v>
      </c>
      <c r="R41" s="228">
        <f>'組合表'!AJ39</f>
      </c>
      <c r="S41" s="50">
        <f>CONCATENATE(R41,M41)</f>
      </c>
      <c r="T41" s="108"/>
      <c r="U41" s="348" t="e">
        <f>VLOOKUP(R41,'チーム表'!C:D,2,FALSE)</f>
        <v>#N/A</v>
      </c>
      <c r="V41" s="293"/>
      <c r="W41" s="332">
        <f>'組合表'!AK39</f>
      </c>
      <c r="X41" s="309">
        <f>CONCATENATE(W41,AB41)</f>
      </c>
      <c r="Y41" s="310"/>
      <c r="Z41" s="348" t="e">
        <f>VLOOKUP(W41,'チーム表'!C:D,2,FALSE)</f>
        <v>#N/A</v>
      </c>
      <c r="AA41" s="311" t="s">
        <v>79</v>
      </c>
      <c r="AB41" s="332">
        <f>'組合表'!AL39</f>
      </c>
      <c r="AC41" s="311">
        <f>CONCATENATE(AB41,W41)</f>
      </c>
      <c r="AD41" s="312"/>
      <c r="AE41" s="346" t="e">
        <f>VLOOKUP(AB41,'チーム表'!C:D,2,FALSE)</f>
        <v>#N/A</v>
      </c>
      <c r="AG41" s="305">
        <f t="shared" si="1"/>
      </c>
      <c r="AH41" s="305">
        <f t="shared" si="8"/>
      </c>
    </row>
    <row r="42" spans="1:34" ht="24.75" customHeight="1">
      <c r="A42" s="236">
        <v>37</v>
      </c>
      <c r="B42" s="226"/>
      <c r="C42" s="226">
        <f>'組合表'!AG40</f>
      </c>
      <c r="D42" s="32">
        <f t="shared" si="2"/>
      </c>
      <c r="E42" s="95"/>
      <c r="F42" s="348" t="e">
        <f>VLOOKUP(C42,'チーム表'!C:D,2,FALSE)</f>
        <v>#N/A</v>
      </c>
      <c r="G42" s="240" t="s">
        <v>12</v>
      </c>
      <c r="H42" s="228">
        <f>'組合表'!AH40</f>
      </c>
      <c r="I42" s="50">
        <f t="shared" si="3"/>
      </c>
      <c r="J42" s="108"/>
      <c r="K42" s="348" t="e">
        <f>VLOOKUP(H42,'チーム表'!C:D,2,FALSE)</f>
        <v>#N/A</v>
      </c>
      <c r="L42" s="47"/>
      <c r="M42" s="228">
        <f>'組合表'!AI40</f>
      </c>
      <c r="N42" s="32">
        <f t="shared" si="4"/>
      </c>
      <c r="O42" s="105"/>
      <c r="P42" s="348" t="e">
        <f>VLOOKUP(M42,'チーム表'!C:D,2,FALSE)</f>
        <v>#N/A</v>
      </c>
      <c r="Q42" s="240" t="s">
        <v>12</v>
      </c>
      <c r="R42" s="228">
        <f>'組合表'!AJ40</f>
      </c>
      <c r="S42" s="50">
        <f t="shared" si="5"/>
      </c>
      <c r="T42" s="108"/>
      <c r="U42" s="348" t="e">
        <f>VLOOKUP(R42,'チーム表'!C:D,2,FALSE)</f>
        <v>#N/A</v>
      </c>
      <c r="V42" s="293"/>
      <c r="W42" s="332">
        <f>'組合表'!AK40</f>
      </c>
      <c r="X42" s="309">
        <f t="shared" si="6"/>
      </c>
      <c r="Y42" s="310"/>
      <c r="Z42" s="348" t="e">
        <f>VLOOKUP(W42,'チーム表'!C:D,2,FALSE)</f>
        <v>#N/A</v>
      </c>
      <c r="AA42" s="311" t="s">
        <v>79</v>
      </c>
      <c r="AB42" s="332">
        <f>'組合表'!AL40</f>
      </c>
      <c r="AC42" s="311">
        <f t="shared" si="7"/>
      </c>
      <c r="AD42" s="312"/>
      <c r="AE42" s="346" t="e">
        <f>VLOOKUP(AB42,'チーム表'!C:D,2,FALSE)</f>
        <v>#N/A</v>
      </c>
      <c r="AG42" s="305">
        <f t="shared" si="1"/>
      </c>
      <c r="AH42" s="305">
        <f t="shared" si="8"/>
      </c>
    </row>
    <row r="43" spans="1:34" ht="24.75" customHeight="1">
      <c r="A43" s="236">
        <v>38</v>
      </c>
      <c r="B43" s="226"/>
      <c r="C43" s="226">
        <f>'組合表'!AG41</f>
      </c>
      <c r="D43" s="32">
        <f t="shared" si="2"/>
      </c>
      <c r="E43" s="95"/>
      <c r="F43" s="348" t="e">
        <f>VLOOKUP(C43,'チーム表'!C:D,2,FALSE)</f>
        <v>#N/A</v>
      </c>
      <c r="G43" s="240" t="s">
        <v>12</v>
      </c>
      <c r="H43" s="228">
        <f>'組合表'!AH41</f>
      </c>
      <c r="I43" s="50">
        <f t="shared" si="3"/>
      </c>
      <c r="J43" s="108"/>
      <c r="K43" s="348" t="e">
        <f>VLOOKUP(H43,'チーム表'!C:D,2,FALSE)</f>
        <v>#N/A</v>
      </c>
      <c r="L43" s="47"/>
      <c r="M43" s="228">
        <f>'組合表'!AI41</f>
      </c>
      <c r="N43" s="32">
        <f t="shared" si="4"/>
      </c>
      <c r="O43" s="105"/>
      <c r="P43" s="348" t="e">
        <f>VLOOKUP(M43,'チーム表'!C:D,2,FALSE)</f>
        <v>#N/A</v>
      </c>
      <c r="Q43" s="240" t="s">
        <v>12</v>
      </c>
      <c r="R43" s="228">
        <f>'組合表'!AJ41</f>
      </c>
      <c r="S43" s="50">
        <f t="shared" si="5"/>
      </c>
      <c r="T43" s="108"/>
      <c r="U43" s="348" t="e">
        <f>VLOOKUP(R43,'チーム表'!C:D,2,FALSE)</f>
        <v>#N/A</v>
      </c>
      <c r="V43" s="293"/>
      <c r="W43" s="332">
        <f>'組合表'!AK41</f>
      </c>
      <c r="X43" s="309">
        <f t="shared" si="6"/>
      </c>
      <c r="Y43" s="310"/>
      <c r="Z43" s="348" t="e">
        <f>VLOOKUP(W43,'チーム表'!C:D,2,FALSE)</f>
        <v>#N/A</v>
      </c>
      <c r="AA43" s="311" t="s">
        <v>79</v>
      </c>
      <c r="AB43" s="332">
        <f>'組合表'!AL41</f>
      </c>
      <c r="AC43" s="311">
        <f t="shared" si="7"/>
      </c>
      <c r="AD43" s="312"/>
      <c r="AE43" s="346" t="e">
        <f>VLOOKUP(AB43,'チーム表'!C:D,2,FALSE)</f>
        <v>#N/A</v>
      </c>
      <c r="AG43" s="305">
        <f t="shared" si="1"/>
      </c>
      <c r="AH43" s="305">
        <f t="shared" si="8"/>
      </c>
    </row>
    <row r="44" spans="1:34" ht="24.75" customHeight="1">
      <c r="A44" s="236">
        <v>39</v>
      </c>
      <c r="B44" s="226"/>
      <c r="C44" s="226">
        <f>'組合表'!AG42</f>
      </c>
      <c r="D44" s="32">
        <f t="shared" si="2"/>
      </c>
      <c r="E44" s="95"/>
      <c r="F44" s="348" t="e">
        <f>VLOOKUP(C44,'チーム表'!C:D,2,FALSE)</f>
        <v>#N/A</v>
      </c>
      <c r="G44" s="240" t="s">
        <v>12</v>
      </c>
      <c r="H44" s="228">
        <f>'組合表'!AH42</f>
      </c>
      <c r="I44" s="50">
        <f t="shared" si="3"/>
      </c>
      <c r="J44" s="108"/>
      <c r="K44" s="348" t="e">
        <f>VLOOKUP(H44,'チーム表'!C:D,2,FALSE)</f>
        <v>#N/A</v>
      </c>
      <c r="L44" s="47"/>
      <c r="M44" s="228">
        <f>'組合表'!AI42</f>
      </c>
      <c r="N44" s="32">
        <f t="shared" si="4"/>
      </c>
      <c r="O44" s="105"/>
      <c r="P44" s="348" t="e">
        <f>VLOOKUP(M44,'チーム表'!C:D,2,FALSE)</f>
        <v>#N/A</v>
      </c>
      <c r="Q44" s="240" t="s">
        <v>12</v>
      </c>
      <c r="R44" s="228">
        <f>'組合表'!AJ42</f>
      </c>
      <c r="S44" s="50">
        <f t="shared" si="5"/>
      </c>
      <c r="T44" s="108"/>
      <c r="U44" s="348" t="e">
        <f>VLOOKUP(R44,'チーム表'!C:D,2,FALSE)</f>
        <v>#N/A</v>
      </c>
      <c r="V44" s="293"/>
      <c r="W44" s="332">
        <f>'組合表'!AK42</f>
      </c>
      <c r="X44" s="309">
        <f t="shared" si="6"/>
      </c>
      <c r="Y44" s="310"/>
      <c r="Z44" s="348" t="e">
        <f>VLOOKUP(W44,'チーム表'!C:D,2,FALSE)</f>
        <v>#N/A</v>
      </c>
      <c r="AA44" s="311" t="s">
        <v>79</v>
      </c>
      <c r="AB44" s="332">
        <f>'組合表'!AL42</f>
      </c>
      <c r="AC44" s="311">
        <f t="shared" si="7"/>
      </c>
      <c r="AD44" s="312"/>
      <c r="AE44" s="346" t="e">
        <f>VLOOKUP(AB44,'チーム表'!C:D,2,FALSE)</f>
        <v>#N/A</v>
      </c>
      <c r="AG44" s="305">
        <f t="shared" si="1"/>
      </c>
      <c r="AH44" s="305">
        <f t="shared" si="8"/>
      </c>
    </row>
    <row r="45" spans="1:34" ht="24.75" customHeight="1" thickBot="1">
      <c r="A45" s="236">
        <v>40</v>
      </c>
      <c r="B45" s="226"/>
      <c r="C45" s="267">
        <f>'組合表'!AG43</f>
      </c>
      <c r="D45" s="72">
        <f t="shared" si="2"/>
      </c>
      <c r="E45" s="98"/>
      <c r="F45" s="351" t="e">
        <f>VLOOKUP(C45,'チーム表'!C:D,2,FALSE)</f>
        <v>#N/A</v>
      </c>
      <c r="G45" s="241" t="s">
        <v>12</v>
      </c>
      <c r="H45" s="268">
        <f>'組合表'!AH43</f>
      </c>
      <c r="I45" s="52">
        <f t="shared" si="3"/>
      </c>
      <c r="J45" s="110"/>
      <c r="K45" s="351" t="e">
        <f>VLOOKUP(H45,'チーム表'!C:D,2,FALSE)</f>
        <v>#N/A</v>
      </c>
      <c r="L45" s="73"/>
      <c r="M45" s="268">
        <f>'組合表'!AI43</f>
      </c>
      <c r="N45" s="72">
        <f t="shared" si="4"/>
      </c>
      <c r="O45" s="219"/>
      <c r="P45" s="351" t="e">
        <f>VLOOKUP(M45,'チーム表'!C:D,2,FALSE)</f>
        <v>#N/A</v>
      </c>
      <c r="Q45" s="241" t="s">
        <v>12</v>
      </c>
      <c r="R45" s="230">
        <f>'組合表'!AJ43</f>
      </c>
      <c r="S45" s="52">
        <f t="shared" si="5"/>
      </c>
      <c r="T45" s="110"/>
      <c r="U45" s="351" t="e">
        <f>VLOOKUP(R45,'チーム表'!C:D,2,FALSE)</f>
        <v>#N/A</v>
      </c>
      <c r="V45" s="294"/>
      <c r="W45" s="334">
        <f>'組合表'!AK43</f>
      </c>
      <c r="X45" s="326">
        <f t="shared" si="6"/>
      </c>
      <c r="Y45" s="327"/>
      <c r="Z45" s="351" t="e">
        <f>VLOOKUP(W45,'チーム表'!C:D,2,FALSE)</f>
        <v>#N/A</v>
      </c>
      <c r="AA45" s="328" t="s">
        <v>79</v>
      </c>
      <c r="AB45" s="334">
        <f>'組合表'!AL43</f>
      </c>
      <c r="AC45" s="328">
        <f t="shared" si="7"/>
      </c>
      <c r="AD45" s="329"/>
      <c r="AE45" s="347" t="e">
        <f>VLOOKUP(AB45,'チーム表'!C:D,2,FALSE)</f>
        <v>#N/A</v>
      </c>
      <c r="AG45" s="305">
        <f t="shared" si="1"/>
      </c>
      <c r="AH45" s="305">
        <f t="shared" si="8"/>
      </c>
    </row>
    <row r="46" spans="1:34" ht="24.75" customHeight="1">
      <c r="A46" s="238">
        <v>41</v>
      </c>
      <c r="B46" s="308"/>
      <c r="C46" s="74">
        <v>1</v>
      </c>
      <c r="D46" s="87"/>
      <c r="E46" s="99"/>
      <c r="F46" s="480"/>
      <c r="G46" s="481"/>
      <c r="H46" s="481"/>
      <c r="I46" s="481"/>
      <c r="J46" s="481"/>
      <c r="K46" s="482"/>
      <c r="L46" s="58"/>
      <c r="M46" s="74"/>
      <c r="N46" s="87"/>
      <c r="O46" s="99"/>
      <c r="P46" s="480"/>
      <c r="Q46" s="481"/>
      <c r="R46" s="481"/>
      <c r="S46" s="481"/>
      <c r="T46" s="481"/>
      <c r="U46" s="482"/>
      <c r="V46" s="295"/>
      <c r="W46" s="74"/>
      <c r="X46" s="87"/>
      <c r="Y46" s="99"/>
      <c r="Z46" s="600"/>
      <c r="AA46" s="601"/>
      <c r="AB46" s="601"/>
      <c r="AC46" s="601"/>
      <c r="AD46" s="602"/>
      <c r="AE46" s="603"/>
      <c r="AG46" s="307" t="str">
        <f aca="true" t="shared" si="21" ref="AG46:AG85">I6</f>
        <v>A2A1</v>
      </c>
      <c r="AH46" s="306">
        <f>IF(J6="","",J6)</f>
      </c>
    </row>
    <row r="47" spans="1:34" ht="24.75" customHeight="1">
      <c r="A47" s="236">
        <v>42</v>
      </c>
      <c r="B47" s="226"/>
      <c r="C47" s="75">
        <v>2</v>
      </c>
      <c r="D47" s="87"/>
      <c r="E47" s="99"/>
      <c r="F47" s="480"/>
      <c r="G47" s="481"/>
      <c r="H47" s="481"/>
      <c r="I47" s="481"/>
      <c r="J47" s="481"/>
      <c r="K47" s="482"/>
      <c r="L47" s="28"/>
      <c r="M47" s="75"/>
      <c r="N47" s="87"/>
      <c r="O47" s="99"/>
      <c r="P47" s="480"/>
      <c r="Q47" s="481"/>
      <c r="R47" s="481"/>
      <c r="S47" s="481"/>
      <c r="T47" s="481"/>
      <c r="U47" s="482"/>
      <c r="V47" s="296"/>
      <c r="W47" s="75"/>
      <c r="X47" s="88"/>
      <c r="Y47" s="100"/>
      <c r="Z47" s="600"/>
      <c r="AA47" s="601"/>
      <c r="AB47" s="601"/>
      <c r="AC47" s="601"/>
      <c r="AD47" s="602"/>
      <c r="AE47" s="603"/>
      <c r="AG47" s="307" t="str">
        <f t="shared" si="21"/>
        <v>C2C1</v>
      </c>
      <c r="AH47" s="306">
        <f aca="true" t="shared" si="22" ref="AH47:AH85">IF(J7="","",J7)</f>
      </c>
    </row>
    <row r="48" spans="1:34" ht="24.75" customHeight="1">
      <c r="A48" s="236">
        <v>43</v>
      </c>
      <c r="B48" s="226"/>
      <c r="C48" s="75">
        <v>3</v>
      </c>
      <c r="D48" s="87"/>
      <c r="E48" s="99"/>
      <c r="F48" s="480"/>
      <c r="G48" s="481"/>
      <c r="H48" s="481"/>
      <c r="I48" s="481"/>
      <c r="J48" s="481"/>
      <c r="K48" s="482"/>
      <c r="L48" s="28"/>
      <c r="M48" s="75"/>
      <c r="N48" s="87"/>
      <c r="O48" s="99"/>
      <c r="P48" s="480"/>
      <c r="Q48" s="481"/>
      <c r="R48" s="481"/>
      <c r="S48" s="481"/>
      <c r="T48" s="481"/>
      <c r="U48" s="482"/>
      <c r="V48" s="296"/>
      <c r="W48" s="75"/>
      <c r="X48" s="88"/>
      <c r="Y48" s="100"/>
      <c r="Z48" s="600"/>
      <c r="AA48" s="601"/>
      <c r="AB48" s="601"/>
      <c r="AC48" s="601"/>
      <c r="AD48" s="602"/>
      <c r="AE48" s="603"/>
      <c r="AG48" s="307" t="str">
        <f t="shared" si="21"/>
        <v>E2E1</v>
      </c>
      <c r="AH48" s="306">
        <f t="shared" si="22"/>
      </c>
    </row>
    <row r="49" spans="1:34" ht="24.75" customHeight="1">
      <c r="A49" s="236">
        <v>44</v>
      </c>
      <c r="B49" s="226"/>
      <c r="C49" s="75">
        <v>4</v>
      </c>
      <c r="D49" s="87"/>
      <c r="E49" s="99"/>
      <c r="F49" s="480"/>
      <c r="G49" s="481"/>
      <c r="H49" s="481"/>
      <c r="I49" s="481"/>
      <c r="J49" s="481"/>
      <c r="K49" s="482"/>
      <c r="L49" s="59"/>
      <c r="M49" s="75"/>
      <c r="N49" s="87"/>
      <c r="O49" s="99"/>
      <c r="P49" s="480"/>
      <c r="Q49" s="481"/>
      <c r="R49" s="481"/>
      <c r="S49" s="481"/>
      <c r="T49" s="481"/>
      <c r="U49" s="482"/>
      <c r="V49" s="297"/>
      <c r="W49" s="75"/>
      <c r="X49" s="88"/>
      <c r="Y49" s="100"/>
      <c r="Z49" s="600"/>
      <c r="AA49" s="601"/>
      <c r="AB49" s="601"/>
      <c r="AC49" s="601"/>
      <c r="AD49" s="602"/>
      <c r="AE49" s="603"/>
      <c r="AG49" s="307" t="str">
        <f t="shared" si="21"/>
        <v>B4B3</v>
      </c>
      <c r="AH49" s="306">
        <f t="shared" si="22"/>
      </c>
    </row>
    <row r="50" spans="1:34" ht="24.75" customHeight="1">
      <c r="A50" s="236">
        <v>45</v>
      </c>
      <c r="B50" s="226"/>
      <c r="C50" s="75">
        <v>5</v>
      </c>
      <c r="D50" s="87"/>
      <c r="E50" s="99"/>
      <c r="F50" s="480"/>
      <c r="G50" s="481"/>
      <c r="H50" s="481"/>
      <c r="I50" s="481"/>
      <c r="J50" s="481"/>
      <c r="K50" s="482"/>
      <c r="L50" s="59"/>
      <c r="M50" s="75"/>
      <c r="N50" s="87"/>
      <c r="O50" s="99"/>
      <c r="P50" s="480"/>
      <c r="Q50" s="481"/>
      <c r="R50" s="481"/>
      <c r="S50" s="481"/>
      <c r="T50" s="481"/>
      <c r="U50" s="482"/>
      <c r="V50" s="297"/>
      <c r="W50" s="75"/>
      <c r="X50" s="88"/>
      <c r="Y50" s="100"/>
      <c r="Z50" s="600"/>
      <c r="AA50" s="601"/>
      <c r="AB50" s="601"/>
      <c r="AC50" s="601"/>
      <c r="AD50" s="602"/>
      <c r="AE50" s="603"/>
      <c r="AG50" s="307" t="str">
        <f t="shared" si="21"/>
        <v>D4D3</v>
      </c>
      <c r="AH50" s="306">
        <f t="shared" si="22"/>
      </c>
    </row>
    <row r="51" spans="1:34" ht="24.75" customHeight="1">
      <c r="A51" s="236">
        <v>46</v>
      </c>
      <c r="B51" s="226"/>
      <c r="C51" s="75">
        <v>6</v>
      </c>
      <c r="D51" s="88"/>
      <c r="E51" s="100"/>
      <c r="F51" s="589"/>
      <c r="G51" s="590"/>
      <c r="H51" s="590"/>
      <c r="I51" s="590"/>
      <c r="J51" s="590"/>
      <c r="K51" s="595"/>
      <c r="L51" s="59"/>
      <c r="M51" s="75"/>
      <c r="N51" s="88"/>
      <c r="O51" s="100"/>
      <c r="P51" s="589"/>
      <c r="Q51" s="590"/>
      <c r="R51" s="590"/>
      <c r="S51" s="590"/>
      <c r="T51" s="590"/>
      <c r="U51" s="595"/>
      <c r="V51" s="298"/>
      <c r="W51" s="75"/>
      <c r="X51" s="88"/>
      <c r="Y51" s="100"/>
      <c r="Z51" s="600"/>
      <c r="AA51" s="601"/>
      <c r="AB51" s="601"/>
      <c r="AC51" s="601"/>
      <c r="AD51" s="602"/>
      <c r="AE51" s="603"/>
      <c r="AG51" s="307" t="str">
        <f t="shared" si="21"/>
        <v>A5A1</v>
      </c>
      <c r="AH51" s="306">
        <f t="shared" si="22"/>
      </c>
    </row>
    <row r="52" spans="1:34" ht="24.75" customHeight="1">
      <c r="A52" s="236">
        <v>47</v>
      </c>
      <c r="B52" s="226"/>
      <c r="C52" s="75">
        <v>7</v>
      </c>
      <c r="D52" s="88"/>
      <c r="E52" s="100"/>
      <c r="F52" s="589"/>
      <c r="G52" s="590"/>
      <c r="H52" s="590"/>
      <c r="I52" s="590"/>
      <c r="J52" s="590"/>
      <c r="K52" s="595"/>
      <c r="L52" s="28"/>
      <c r="M52" s="75"/>
      <c r="N52" s="88"/>
      <c r="O52" s="100"/>
      <c r="P52" s="589"/>
      <c r="Q52" s="590"/>
      <c r="R52" s="590"/>
      <c r="S52" s="590"/>
      <c r="T52" s="590"/>
      <c r="U52" s="595"/>
      <c r="V52" s="299"/>
      <c r="W52" s="75"/>
      <c r="X52" s="88"/>
      <c r="Y52" s="100"/>
      <c r="Z52" s="600"/>
      <c r="AA52" s="601"/>
      <c r="AB52" s="601"/>
      <c r="AC52" s="601"/>
      <c r="AD52" s="602"/>
      <c r="AE52" s="603"/>
      <c r="AG52" s="307" t="str">
        <f t="shared" si="21"/>
        <v>C5C1</v>
      </c>
      <c r="AH52" s="306">
        <f t="shared" si="22"/>
      </c>
    </row>
    <row r="53" spans="1:34" ht="24.75" customHeight="1">
      <c r="A53" s="236">
        <v>48</v>
      </c>
      <c r="B53" s="226"/>
      <c r="C53" s="75">
        <v>8</v>
      </c>
      <c r="D53" s="220"/>
      <c r="E53" s="221"/>
      <c r="F53" s="589"/>
      <c r="G53" s="590"/>
      <c r="H53" s="590"/>
      <c r="I53" s="590"/>
      <c r="J53" s="590"/>
      <c r="K53" s="595"/>
      <c r="L53" s="222"/>
      <c r="M53" s="75"/>
      <c r="N53" s="220"/>
      <c r="O53" s="221"/>
      <c r="P53" s="589"/>
      <c r="Q53" s="590"/>
      <c r="R53" s="590"/>
      <c r="S53" s="590"/>
      <c r="T53" s="590"/>
      <c r="U53" s="595"/>
      <c r="V53" s="300"/>
      <c r="W53" s="303"/>
      <c r="X53" s="220"/>
      <c r="Y53" s="221"/>
      <c r="Z53" s="600"/>
      <c r="AA53" s="601"/>
      <c r="AB53" s="601"/>
      <c r="AC53" s="601"/>
      <c r="AD53" s="602"/>
      <c r="AE53" s="603"/>
      <c r="AG53" s="307" t="str">
        <f t="shared" si="21"/>
        <v>E5E1</v>
      </c>
      <c r="AH53" s="306">
        <f t="shared" si="22"/>
      </c>
    </row>
    <row r="54" spans="1:34" ht="24.75" customHeight="1">
      <c r="A54" s="236">
        <v>49</v>
      </c>
      <c r="B54" s="226"/>
      <c r="C54" s="75">
        <v>9</v>
      </c>
      <c r="D54" s="220"/>
      <c r="E54" s="221"/>
      <c r="F54" s="589"/>
      <c r="G54" s="590"/>
      <c r="H54" s="590"/>
      <c r="I54" s="590"/>
      <c r="J54" s="590"/>
      <c r="K54" s="595"/>
      <c r="L54" s="222"/>
      <c r="M54" s="75"/>
      <c r="N54" s="220"/>
      <c r="O54" s="221"/>
      <c r="P54" s="589"/>
      <c r="Q54" s="590"/>
      <c r="R54" s="590"/>
      <c r="S54" s="590"/>
      <c r="T54" s="590"/>
      <c r="U54" s="595"/>
      <c r="V54" s="300"/>
      <c r="W54" s="303"/>
      <c r="X54" s="220"/>
      <c r="Y54" s="221"/>
      <c r="Z54" s="600"/>
      <c r="AA54" s="601"/>
      <c r="AB54" s="601"/>
      <c r="AC54" s="601"/>
      <c r="AD54" s="602"/>
      <c r="AE54" s="603"/>
      <c r="AG54" s="307" t="str">
        <f t="shared" si="21"/>
        <v>B3B2</v>
      </c>
      <c r="AH54" s="306">
        <f t="shared" si="22"/>
      </c>
    </row>
    <row r="55" spans="1:34" ht="24.75" customHeight="1" thickBot="1">
      <c r="A55" s="237">
        <v>50</v>
      </c>
      <c r="B55" s="234"/>
      <c r="C55" s="76">
        <v>10</v>
      </c>
      <c r="D55" s="89"/>
      <c r="E55" s="101"/>
      <c r="F55" s="486"/>
      <c r="G55" s="487"/>
      <c r="H55" s="487"/>
      <c r="I55" s="487"/>
      <c r="J55" s="487"/>
      <c r="K55" s="488"/>
      <c r="L55" s="37"/>
      <c r="M55" s="76"/>
      <c r="N55" s="89"/>
      <c r="O55" s="101"/>
      <c r="P55" s="486"/>
      <c r="Q55" s="487"/>
      <c r="R55" s="487"/>
      <c r="S55" s="487"/>
      <c r="T55" s="487"/>
      <c r="U55" s="488"/>
      <c r="V55" s="301"/>
      <c r="W55" s="76"/>
      <c r="X55" s="89"/>
      <c r="Y55" s="101"/>
      <c r="Z55" s="596"/>
      <c r="AA55" s="597"/>
      <c r="AB55" s="597"/>
      <c r="AC55" s="597"/>
      <c r="AD55" s="598"/>
      <c r="AE55" s="599"/>
      <c r="AG55" s="307" t="str">
        <f t="shared" si="21"/>
        <v>D3D2</v>
      </c>
      <c r="AH55" s="306">
        <f t="shared" si="22"/>
      </c>
    </row>
    <row r="56" spans="33:34" ht="24.75" customHeight="1">
      <c r="AG56" s="307" t="str">
        <f t="shared" si="21"/>
        <v>A5A4</v>
      </c>
      <c r="AH56" s="306">
        <f t="shared" si="22"/>
      </c>
    </row>
    <row r="57" spans="33:34" ht="24.75" customHeight="1">
      <c r="AG57" s="307" t="str">
        <f t="shared" si="21"/>
        <v>C5C4</v>
      </c>
      <c r="AH57" s="306">
        <f t="shared" si="22"/>
      </c>
    </row>
    <row r="58" spans="33:34" ht="24.75" customHeight="1">
      <c r="AG58" s="307" t="str">
        <f t="shared" si="21"/>
        <v>E5E4</v>
      </c>
      <c r="AH58" s="306">
        <f t="shared" si="22"/>
      </c>
    </row>
    <row r="59" spans="33:34" ht="24.75" customHeight="1">
      <c r="AG59" s="307" t="str">
        <f t="shared" si="21"/>
        <v>B4B1</v>
      </c>
      <c r="AH59" s="306">
        <f t="shared" si="22"/>
      </c>
    </row>
    <row r="60" spans="33:34" ht="24.75" customHeight="1">
      <c r="AG60" s="307" t="str">
        <f t="shared" si="21"/>
        <v>D4D1</v>
      </c>
      <c r="AH60" s="306">
        <f t="shared" si="22"/>
      </c>
    </row>
    <row r="61" spans="33:34" ht="24.75" customHeight="1">
      <c r="AG61" s="307" t="str">
        <f t="shared" si="21"/>
        <v>A5A2</v>
      </c>
      <c r="AH61" s="306">
        <f t="shared" si="22"/>
      </c>
    </row>
    <row r="62" spans="33:34" ht="24.75" customHeight="1">
      <c r="AG62" s="307" t="str">
        <f t="shared" si="21"/>
        <v>C5C2</v>
      </c>
      <c r="AH62" s="306">
        <f t="shared" si="22"/>
      </c>
    </row>
    <row r="63" spans="33:34" ht="24.75" customHeight="1">
      <c r="AG63" s="307" t="str">
        <f t="shared" si="21"/>
        <v>E5E2</v>
      </c>
      <c r="AH63" s="306">
        <f t="shared" si="22"/>
      </c>
    </row>
    <row r="64" spans="33:34" ht="24.75" customHeight="1">
      <c r="AG64" s="307" t="str">
        <f t="shared" si="21"/>
        <v>B3B1</v>
      </c>
      <c r="AH64" s="306">
        <f t="shared" si="22"/>
      </c>
    </row>
    <row r="65" spans="33:34" ht="24.75" customHeight="1">
      <c r="AG65" s="307" t="str">
        <f t="shared" si="21"/>
        <v>D3D1</v>
      </c>
      <c r="AH65" s="306">
        <f t="shared" si="22"/>
      </c>
    </row>
    <row r="66" spans="33:34" ht="24.75" customHeight="1">
      <c r="AG66" s="307" t="str">
        <f t="shared" si="21"/>
        <v>A4A2</v>
      </c>
      <c r="AH66" s="306">
        <f t="shared" si="22"/>
      </c>
    </row>
    <row r="67" spans="33:34" ht="24.75" customHeight="1">
      <c r="AG67" s="307" t="str">
        <f t="shared" si="21"/>
        <v>C4C2</v>
      </c>
      <c r="AH67" s="306">
        <f t="shared" si="22"/>
      </c>
    </row>
    <row r="68" spans="33:34" ht="24.75" customHeight="1">
      <c r="AG68" s="307" t="str">
        <f t="shared" si="21"/>
        <v>E4E2</v>
      </c>
      <c r="AH68" s="306">
        <f t="shared" si="22"/>
      </c>
    </row>
    <row r="69" spans="33:34" ht="24.75" customHeight="1">
      <c r="AG69" s="307" t="str">
        <f t="shared" si="21"/>
        <v>B5B3</v>
      </c>
      <c r="AH69" s="306">
        <f t="shared" si="22"/>
      </c>
    </row>
    <row r="70" spans="33:34" ht="24.75" customHeight="1">
      <c r="AG70" s="307" t="str">
        <f t="shared" si="21"/>
        <v>D5D3</v>
      </c>
      <c r="AH70" s="306">
        <f t="shared" si="22"/>
      </c>
    </row>
    <row r="71" spans="33:34" ht="13.5">
      <c r="AG71" s="307">
        <f t="shared" si="21"/>
      </c>
      <c r="AH71" s="306">
        <f t="shared" si="22"/>
      </c>
    </row>
    <row r="72" spans="33:34" ht="13.5">
      <c r="AG72" s="307">
        <f t="shared" si="21"/>
      </c>
      <c r="AH72" s="306">
        <f t="shared" si="22"/>
      </c>
    </row>
    <row r="73" spans="33:34" ht="13.5">
      <c r="AG73" s="307">
        <f t="shared" si="21"/>
      </c>
      <c r="AH73" s="306">
        <f t="shared" si="22"/>
      </c>
    </row>
    <row r="74" spans="33:34" ht="13.5">
      <c r="AG74" s="307">
        <f t="shared" si="21"/>
      </c>
      <c r="AH74" s="306">
        <f t="shared" si="22"/>
      </c>
    </row>
    <row r="75" spans="33:34" ht="13.5">
      <c r="AG75" s="307">
        <f t="shared" si="21"/>
      </c>
      <c r="AH75" s="306">
        <f t="shared" si="22"/>
      </c>
    </row>
    <row r="76" spans="33:34" ht="13.5">
      <c r="AG76" s="307">
        <f t="shared" si="21"/>
      </c>
      <c r="AH76" s="306">
        <f t="shared" si="22"/>
      </c>
    </row>
    <row r="77" spans="33:34" ht="13.5">
      <c r="AG77" s="307">
        <f t="shared" si="21"/>
      </c>
      <c r="AH77" s="306">
        <f t="shared" si="22"/>
      </c>
    </row>
    <row r="78" spans="33:34" ht="13.5">
      <c r="AG78" s="307">
        <f t="shared" si="21"/>
      </c>
      <c r="AH78" s="306">
        <f t="shared" si="22"/>
      </c>
    </row>
    <row r="79" spans="33:34" ht="13.5">
      <c r="AG79" s="307">
        <f t="shared" si="21"/>
      </c>
      <c r="AH79" s="306">
        <f t="shared" si="22"/>
      </c>
    </row>
    <row r="80" spans="33:34" ht="13.5">
      <c r="AG80" s="307">
        <f t="shared" si="21"/>
      </c>
      <c r="AH80" s="306">
        <f t="shared" si="22"/>
      </c>
    </row>
    <row r="81" spans="33:34" ht="13.5">
      <c r="AG81" s="307">
        <f t="shared" si="21"/>
      </c>
      <c r="AH81" s="306">
        <f t="shared" si="22"/>
      </c>
    </row>
    <row r="82" spans="33:34" ht="13.5">
      <c r="AG82" s="307">
        <f t="shared" si="21"/>
      </c>
      <c r="AH82" s="306">
        <f t="shared" si="22"/>
      </c>
    </row>
    <row r="83" spans="33:34" ht="13.5">
      <c r="AG83" s="305">
        <f t="shared" si="21"/>
      </c>
      <c r="AH83" s="306">
        <f t="shared" si="22"/>
      </c>
    </row>
    <row r="84" spans="33:34" ht="13.5">
      <c r="AG84" s="305">
        <f t="shared" si="21"/>
      </c>
      <c r="AH84" s="306">
        <f t="shared" si="22"/>
      </c>
    </row>
    <row r="85" spans="33:34" ht="13.5">
      <c r="AG85" s="305">
        <f t="shared" si="21"/>
      </c>
      <c r="AH85" s="306">
        <f t="shared" si="22"/>
      </c>
    </row>
    <row r="86" spans="33:34" ht="13.5">
      <c r="AG86" s="305" t="str">
        <f aca="true" t="shared" si="23" ref="AG86:AG125">N6</f>
        <v>B1B2</v>
      </c>
      <c r="AH86" s="305">
        <f>IF(O6="","",O6)</f>
      </c>
    </row>
    <row r="87" spans="33:34" ht="13.5">
      <c r="AG87" s="305" t="str">
        <f t="shared" si="23"/>
        <v>D1D2</v>
      </c>
      <c r="AH87" s="305">
        <f aca="true" t="shared" si="24" ref="AH87:AH125">IF(O7="","",O7)</f>
      </c>
    </row>
    <row r="88" spans="33:34" ht="13.5">
      <c r="AG88" s="305" t="str">
        <f t="shared" si="23"/>
        <v>A3A4</v>
      </c>
      <c r="AH88" s="305">
        <f t="shared" si="24"/>
      </c>
    </row>
    <row r="89" spans="33:34" ht="13.5">
      <c r="AG89" s="305" t="str">
        <f t="shared" si="23"/>
        <v>C3C4</v>
      </c>
      <c r="AH89" s="305">
        <f t="shared" si="24"/>
      </c>
    </row>
    <row r="90" spans="33:34" ht="13.5">
      <c r="AG90" s="305" t="str">
        <f t="shared" si="23"/>
        <v>E3E4</v>
      </c>
      <c r="AH90" s="305">
        <f t="shared" si="24"/>
      </c>
    </row>
    <row r="91" spans="33:34" ht="13.5">
      <c r="AG91" s="305" t="str">
        <f t="shared" si="23"/>
        <v>B1B5</v>
      </c>
      <c r="AH91" s="305">
        <f t="shared" si="24"/>
      </c>
    </row>
    <row r="92" spans="33:34" ht="13.5">
      <c r="AG92" s="305" t="str">
        <f t="shared" si="23"/>
        <v>D1D5</v>
      </c>
      <c r="AH92" s="305">
        <f t="shared" si="24"/>
      </c>
    </row>
    <row r="93" spans="33:34" ht="13.5">
      <c r="AG93" s="305" t="str">
        <f t="shared" si="23"/>
        <v>A2A3</v>
      </c>
      <c r="AH93" s="305">
        <f t="shared" si="24"/>
      </c>
    </row>
    <row r="94" spans="33:34" ht="13.5">
      <c r="AG94" s="305" t="str">
        <f t="shared" si="23"/>
        <v>C2C3</v>
      </c>
      <c r="AH94" s="305">
        <f t="shared" si="24"/>
      </c>
    </row>
    <row r="95" spans="33:34" ht="13.5">
      <c r="AG95" s="305" t="str">
        <f t="shared" si="23"/>
        <v>E2E3</v>
      </c>
      <c r="AH95" s="305">
        <f t="shared" si="24"/>
      </c>
    </row>
    <row r="96" spans="33:34" ht="13.5">
      <c r="AG96" s="305" t="str">
        <f t="shared" si="23"/>
        <v>B4B5</v>
      </c>
      <c r="AH96" s="305">
        <f t="shared" si="24"/>
      </c>
    </row>
    <row r="97" spans="33:34" ht="13.5">
      <c r="AG97" s="305" t="str">
        <f t="shared" si="23"/>
        <v>D4D5</v>
      </c>
      <c r="AH97" s="305">
        <f t="shared" si="24"/>
      </c>
    </row>
    <row r="98" spans="33:34" ht="13.5">
      <c r="AG98" s="305" t="str">
        <f t="shared" si="23"/>
        <v>A1A4</v>
      </c>
      <c r="AH98" s="305">
        <f t="shared" si="24"/>
      </c>
    </row>
    <row r="99" spans="33:34" ht="13.5">
      <c r="AG99" s="305" t="str">
        <f t="shared" si="23"/>
        <v>C1C4</v>
      </c>
      <c r="AH99" s="305">
        <f t="shared" si="24"/>
      </c>
    </row>
    <row r="100" spans="33:34" ht="13.5">
      <c r="AG100" s="305" t="str">
        <f t="shared" si="23"/>
        <v>E1E4</v>
      </c>
      <c r="AH100" s="305">
        <f t="shared" si="24"/>
      </c>
    </row>
    <row r="101" spans="33:34" ht="13.5">
      <c r="AG101" s="305" t="str">
        <f t="shared" si="23"/>
        <v>B2B5</v>
      </c>
      <c r="AH101" s="305">
        <f t="shared" si="24"/>
      </c>
    </row>
    <row r="102" spans="33:34" ht="13.5">
      <c r="AG102" s="305" t="str">
        <f t="shared" si="23"/>
        <v>D2D5</v>
      </c>
      <c r="AH102" s="305">
        <f t="shared" si="24"/>
      </c>
    </row>
    <row r="103" spans="33:34" ht="13.5">
      <c r="AG103" s="305" t="str">
        <f t="shared" si="23"/>
        <v>A1A3</v>
      </c>
      <c r="AH103" s="305">
        <f t="shared" si="24"/>
      </c>
    </row>
    <row r="104" spans="33:34" ht="13.5">
      <c r="AG104" s="305" t="str">
        <f t="shared" si="23"/>
        <v>C1C3</v>
      </c>
      <c r="AH104" s="305">
        <f t="shared" si="24"/>
      </c>
    </row>
    <row r="105" spans="33:34" ht="13.5">
      <c r="AG105" s="305" t="str">
        <f t="shared" si="23"/>
        <v>E1E3</v>
      </c>
      <c r="AH105" s="305">
        <f t="shared" si="24"/>
      </c>
    </row>
    <row r="106" spans="33:34" ht="13.5">
      <c r="AG106" s="305" t="str">
        <f t="shared" si="23"/>
        <v>B2B4</v>
      </c>
      <c r="AH106" s="305">
        <f t="shared" si="24"/>
      </c>
    </row>
    <row r="107" spans="33:34" ht="13.5">
      <c r="AG107" s="305" t="str">
        <f t="shared" si="23"/>
        <v>D2D4</v>
      </c>
      <c r="AH107" s="305">
        <f t="shared" si="24"/>
      </c>
    </row>
    <row r="108" spans="33:34" ht="13.5">
      <c r="AG108" s="305" t="str">
        <f t="shared" si="23"/>
        <v>A3A5</v>
      </c>
      <c r="AH108" s="305">
        <f t="shared" si="24"/>
      </c>
    </row>
    <row r="109" spans="33:34" ht="13.5">
      <c r="AG109" s="305" t="str">
        <f t="shared" si="23"/>
        <v>C3C5</v>
      </c>
      <c r="AH109" s="305">
        <f t="shared" si="24"/>
      </c>
    </row>
    <row r="110" spans="33:34" ht="13.5">
      <c r="AG110" s="305" t="str">
        <f t="shared" si="23"/>
        <v>E3E5</v>
      </c>
      <c r="AH110" s="305">
        <f t="shared" si="24"/>
      </c>
    </row>
    <row r="111" spans="33:34" ht="13.5">
      <c r="AG111" s="305">
        <f t="shared" si="23"/>
      </c>
      <c r="AH111" s="305">
        <f t="shared" si="24"/>
      </c>
    </row>
    <row r="112" spans="33:34" ht="13.5">
      <c r="AG112" s="305">
        <f t="shared" si="23"/>
      </c>
      <c r="AH112" s="305">
        <f t="shared" si="24"/>
      </c>
    </row>
    <row r="113" spans="33:34" ht="13.5">
      <c r="AG113" s="305">
        <f t="shared" si="23"/>
      </c>
      <c r="AH113" s="305">
        <f t="shared" si="24"/>
      </c>
    </row>
    <row r="114" spans="33:34" ht="13.5">
      <c r="AG114" s="305">
        <f t="shared" si="23"/>
      </c>
      <c r="AH114" s="305">
        <f t="shared" si="24"/>
      </c>
    </row>
    <row r="115" spans="33:34" ht="13.5">
      <c r="AG115" s="305">
        <f t="shared" si="23"/>
      </c>
      <c r="AH115" s="305">
        <f t="shared" si="24"/>
      </c>
    </row>
    <row r="116" spans="33:34" ht="13.5">
      <c r="AG116" s="305">
        <f t="shared" si="23"/>
      </c>
      <c r="AH116" s="305">
        <f t="shared" si="24"/>
      </c>
    </row>
    <row r="117" spans="33:34" ht="13.5">
      <c r="AG117" s="305">
        <f t="shared" si="23"/>
      </c>
      <c r="AH117" s="305">
        <f t="shared" si="24"/>
      </c>
    </row>
    <row r="118" spans="33:34" ht="13.5">
      <c r="AG118" s="305">
        <f t="shared" si="23"/>
      </c>
      <c r="AH118" s="305">
        <f t="shared" si="24"/>
      </c>
    </row>
    <row r="119" spans="33:34" ht="13.5">
      <c r="AG119" s="305">
        <f t="shared" si="23"/>
      </c>
      <c r="AH119" s="305">
        <f t="shared" si="24"/>
      </c>
    </row>
    <row r="120" spans="33:34" ht="13.5">
      <c r="AG120" s="305">
        <f t="shared" si="23"/>
      </c>
      <c r="AH120" s="305">
        <f t="shared" si="24"/>
      </c>
    </row>
    <row r="121" spans="33:34" ht="13.5">
      <c r="AG121" s="305">
        <f t="shared" si="23"/>
      </c>
      <c r="AH121" s="305">
        <f t="shared" si="24"/>
      </c>
    </row>
    <row r="122" spans="33:34" ht="13.5">
      <c r="AG122" s="305">
        <f t="shared" si="23"/>
      </c>
      <c r="AH122" s="305">
        <f t="shared" si="24"/>
      </c>
    </row>
    <row r="123" spans="33:34" ht="13.5">
      <c r="AG123" s="305">
        <f t="shared" si="23"/>
      </c>
      <c r="AH123" s="305">
        <f t="shared" si="24"/>
      </c>
    </row>
    <row r="124" spans="33:34" ht="13.5">
      <c r="AG124" s="305">
        <f t="shared" si="23"/>
      </c>
      <c r="AH124" s="305">
        <f t="shared" si="24"/>
      </c>
    </row>
    <row r="125" spans="33:34" ht="13.5">
      <c r="AG125" s="305">
        <f t="shared" si="23"/>
      </c>
      <c r="AH125" s="305">
        <f t="shared" si="24"/>
      </c>
    </row>
    <row r="126" spans="33:34" ht="13.5">
      <c r="AG126" s="307" t="str">
        <f aca="true" t="shared" si="25" ref="AG126:AG165">S6</f>
        <v>B2B1</v>
      </c>
      <c r="AH126" s="306">
        <f>IF(T6="","",T6)</f>
      </c>
    </row>
    <row r="127" spans="33:34" ht="13.5">
      <c r="AG127" s="307" t="str">
        <f t="shared" si="25"/>
        <v>D2D1</v>
      </c>
      <c r="AH127" s="306">
        <f aca="true" t="shared" si="26" ref="AH127:AH165">IF(T7="","",T7)</f>
      </c>
    </row>
    <row r="128" spans="33:34" ht="13.5">
      <c r="AG128" s="307" t="str">
        <f t="shared" si="25"/>
        <v>A4A3</v>
      </c>
      <c r="AH128" s="306">
        <f t="shared" si="26"/>
      </c>
    </row>
    <row r="129" spans="33:34" ht="13.5">
      <c r="AG129" s="307" t="str">
        <f t="shared" si="25"/>
        <v>C4C3</v>
      </c>
      <c r="AH129" s="306">
        <f t="shared" si="26"/>
      </c>
    </row>
    <row r="130" spans="33:34" ht="13.5">
      <c r="AG130" s="307" t="str">
        <f t="shared" si="25"/>
        <v>E4E3</v>
      </c>
      <c r="AH130" s="306">
        <f t="shared" si="26"/>
      </c>
    </row>
    <row r="131" spans="33:34" ht="13.5">
      <c r="AG131" s="307" t="str">
        <f t="shared" si="25"/>
        <v>B5B1</v>
      </c>
      <c r="AH131" s="306">
        <f t="shared" si="26"/>
      </c>
    </row>
    <row r="132" spans="33:34" ht="13.5">
      <c r="AG132" s="307" t="str">
        <f t="shared" si="25"/>
        <v>D5D1</v>
      </c>
      <c r="AH132" s="306">
        <f t="shared" si="26"/>
      </c>
    </row>
    <row r="133" spans="33:34" ht="13.5">
      <c r="AG133" s="307" t="str">
        <f t="shared" si="25"/>
        <v>A3A2</v>
      </c>
      <c r="AH133" s="306">
        <f t="shared" si="26"/>
      </c>
    </row>
    <row r="134" spans="33:34" ht="13.5">
      <c r="AG134" s="307" t="str">
        <f t="shared" si="25"/>
        <v>C3C2</v>
      </c>
      <c r="AH134" s="306">
        <f t="shared" si="26"/>
      </c>
    </row>
    <row r="135" spans="33:34" ht="13.5">
      <c r="AG135" s="307" t="str">
        <f t="shared" si="25"/>
        <v>E3E2</v>
      </c>
      <c r="AH135" s="306">
        <f t="shared" si="26"/>
      </c>
    </row>
    <row r="136" spans="33:34" ht="13.5">
      <c r="AG136" s="307" t="str">
        <f t="shared" si="25"/>
        <v>B5B4</v>
      </c>
      <c r="AH136" s="306">
        <f t="shared" si="26"/>
      </c>
    </row>
    <row r="137" spans="33:34" ht="13.5">
      <c r="AG137" s="307" t="str">
        <f t="shared" si="25"/>
        <v>D5D4</v>
      </c>
      <c r="AH137" s="306">
        <f t="shared" si="26"/>
      </c>
    </row>
    <row r="138" spans="33:34" ht="13.5">
      <c r="AG138" s="307" t="str">
        <f t="shared" si="25"/>
        <v>A4A1</v>
      </c>
      <c r="AH138" s="306">
        <f t="shared" si="26"/>
      </c>
    </row>
    <row r="139" spans="33:34" ht="13.5">
      <c r="AG139" s="307" t="str">
        <f t="shared" si="25"/>
        <v>C4C1</v>
      </c>
      <c r="AH139" s="306">
        <f t="shared" si="26"/>
      </c>
    </row>
    <row r="140" spans="33:34" ht="13.5">
      <c r="AG140" s="307" t="str">
        <f t="shared" si="25"/>
        <v>E4E1</v>
      </c>
      <c r="AH140" s="306">
        <f t="shared" si="26"/>
      </c>
    </row>
    <row r="141" spans="33:34" ht="13.5">
      <c r="AG141" s="307" t="str">
        <f t="shared" si="25"/>
        <v>B5B2</v>
      </c>
      <c r="AH141" s="306">
        <f t="shared" si="26"/>
      </c>
    </row>
    <row r="142" spans="33:34" ht="13.5">
      <c r="AG142" s="307" t="str">
        <f t="shared" si="25"/>
        <v>D5D2</v>
      </c>
      <c r="AH142" s="306">
        <f t="shared" si="26"/>
      </c>
    </row>
    <row r="143" spans="33:34" ht="13.5">
      <c r="AG143" s="307" t="str">
        <f t="shared" si="25"/>
        <v>A3A1</v>
      </c>
      <c r="AH143" s="306">
        <f t="shared" si="26"/>
      </c>
    </row>
    <row r="144" spans="33:34" ht="13.5">
      <c r="AG144" s="307" t="str">
        <f t="shared" si="25"/>
        <v>C3C1</v>
      </c>
      <c r="AH144" s="306">
        <f t="shared" si="26"/>
      </c>
    </row>
    <row r="145" spans="33:34" ht="13.5">
      <c r="AG145" s="307" t="str">
        <f t="shared" si="25"/>
        <v>E3E1</v>
      </c>
      <c r="AH145" s="306">
        <f t="shared" si="26"/>
      </c>
    </row>
    <row r="146" spans="33:34" ht="13.5">
      <c r="AG146" s="307" t="str">
        <f t="shared" si="25"/>
        <v>B4B2</v>
      </c>
      <c r="AH146" s="306">
        <f t="shared" si="26"/>
      </c>
    </row>
    <row r="147" spans="33:34" ht="13.5">
      <c r="AG147" s="307" t="str">
        <f t="shared" si="25"/>
        <v>D4D2</v>
      </c>
      <c r="AH147" s="306">
        <f t="shared" si="26"/>
      </c>
    </row>
    <row r="148" spans="33:34" ht="13.5">
      <c r="AG148" s="307" t="str">
        <f t="shared" si="25"/>
        <v>A5A3</v>
      </c>
      <c r="AH148" s="306">
        <f t="shared" si="26"/>
      </c>
    </row>
    <row r="149" spans="33:34" ht="13.5">
      <c r="AG149" s="307" t="str">
        <f t="shared" si="25"/>
        <v>C5C3</v>
      </c>
      <c r="AH149" s="306">
        <f t="shared" si="26"/>
      </c>
    </row>
    <row r="150" spans="33:34" ht="13.5">
      <c r="AG150" s="307" t="str">
        <f t="shared" si="25"/>
        <v>E5E3</v>
      </c>
      <c r="AH150" s="306">
        <f t="shared" si="26"/>
      </c>
    </row>
    <row r="151" spans="33:34" ht="13.5">
      <c r="AG151" s="307">
        <f t="shared" si="25"/>
      </c>
      <c r="AH151" s="306">
        <f t="shared" si="26"/>
      </c>
    </row>
    <row r="152" spans="33:34" ht="13.5">
      <c r="AG152" s="307">
        <f t="shared" si="25"/>
      </c>
      <c r="AH152" s="306">
        <f t="shared" si="26"/>
      </c>
    </row>
    <row r="153" spans="33:34" ht="13.5">
      <c r="AG153" s="307">
        <f t="shared" si="25"/>
      </c>
      <c r="AH153" s="306">
        <f t="shared" si="26"/>
      </c>
    </row>
    <row r="154" spans="33:34" ht="13.5">
      <c r="AG154" s="307">
        <f t="shared" si="25"/>
      </c>
      <c r="AH154" s="306">
        <f t="shared" si="26"/>
      </c>
    </row>
    <row r="155" spans="33:34" ht="13.5">
      <c r="AG155" s="307">
        <f t="shared" si="25"/>
      </c>
      <c r="AH155" s="306">
        <f t="shared" si="26"/>
      </c>
    </row>
    <row r="156" spans="33:34" ht="13.5">
      <c r="AG156" s="307">
        <f t="shared" si="25"/>
      </c>
      <c r="AH156" s="306">
        <f t="shared" si="26"/>
      </c>
    </row>
    <row r="157" spans="33:34" ht="13.5">
      <c r="AG157" s="305">
        <f t="shared" si="25"/>
      </c>
      <c r="AH157" s="306">
        <f t="shared" si="26"/>
      </c>
    </row>
    <row r="158" spans="33:34" ht="13.5">
      <c r="AG158" s="305">
        <f t="shared" si="25"/>
      </c>
      <c r="AH158" s="306">
        <f t="shared" si="26"/>
      </c>
    </row>
    <row r="159" spans="33:34" ht="13.5">
      <c r="AG159" s="305">
        <f t="shared" si="25"/>
      </c>
      <c r="AH159" s="306">
        <f t="shared" si="26"/>
      </c>
    </row>
    <row r="160" spans="33:34" ht="13.5">
      <c r="AG160" s="305">
        <f t="shared" si="25"/>
      </c>
      <c r="AH160" s="306">
        <f t="shared" si="26"/>
      </c>
    </row>
    <row r="161" spans="33:34" ht="13.5">
      <c r="AG161" s="305">
        <f t="shared" si="25"/>
      </c>
      <c r="AH161" s="306">
        <f t="shared" si="26"/>
      </c>
    </row>
    <row r="162" spans="33:34" ht="13.5">
      <c r="AG162" s="305">
        <f t="shared" si="25"/>
      </c>
      <c r="AH162" s="306">
        <f t="shared" si="26"/>
      </c>
    </row>
    <row r="163" spans="33:34" ht="13.5">
      <c r="AG163" s="305">
        <f t="shared" si="25"/>
      </c>
      <c r="AH163" s="306">
        <f t="shared" si="26"/>
      </c>
    </row>
    <row r="164" spans="33:34" ht="13.5">
      <c r="AG164" s="305">
        <f t="shared" si="25"/>
      </c>
      <c r="AH164" s="306">
        <f t="shared" si="26"/>
      </c>
    </row>
    <row r="165" spans="33:34" ht="13.5">
      <c r="AG165" s="305">
        <f t="shared" si="25"/>
      </c>
      <c r="AH165" s="306">
        <f t="shared" si="26"/>
      </c>
    </row>
    <row r="166" spans="33:34" ht="13.5">
      <c r="AG166" s="305">
        <f aca="true" t="shared" si="27" ref="AG166:AG205">X6</f>
      </c>
      <c r="AH166" s="305">
        <f>IF(Y6="","",Y6)</f>
      </c>
    </row>
    <row r="167" spans="33:34" ht="13.5">
      <c r="AG167" s="305">
        <f t="shared" si="27"/>
      </c>
      <c r="AH167" s="305">
        <f aca="true" t="shared" si="28" ref="AH167:AH205">IF(Y7="","",Y7)</f>
      </c>
    </row>
    <row r="168" spans="33:34" ht="13.5">
      <c r="AG168" s="305">
        <f t="shared" si="27"/>
      </c>
      <c r="AH168" s="305">
        <f t="shared" si="28"/>
      </c>
    </row>
    <row r="169" spans="33:34" ht="13.5">
      <c r="AG169" s="305">
        <f t="shared" si="27"/>
      </c>
      <c r="AH169" s="305">
        <f t="shared" si="28"/>
      </c>
    </row>
    <row r="170" spans="33:34" ht="13.5">
      <c r="AG170" s="305">
        <f t="shared" si="27"/>
      </c>
      <c r="AH170" s="305">
        <f t="shared" si="28"/>
      </c>
    </row>
    <row r="171" spans="33:34" ht="13.5">
      <c r="AG171" s="305">
        <f t="shared" si="27"/>
      </c>
      <c r="AH171" s="305">
        <f t="shared" si="28"/>
      </c>
    </row>
    <row r="172" spans="33:34" ht="13.5">
      <c r="AG172" s="305">
        <f t="shared" si="27"/>
      </c>
      <c r="AH172" s="305">
        <f t="shared" si="28"/>
      </c>
    </row>
    <row r="173" spans="33:34" ht="13.5">
      <c r="AG173" s="305">
        <f t="shared" si="27"/>
      </c>
      <c r="AH173" s="305">
        <f t="shared" si="28"/>
      </c>
    </row>
    <row r="174" spans="33:34" ht="13.5">
      <c r="AG174" s="305">
        <f t="shared" si="27"/>
      </c>
      <c r="AH174" s="305">
        <f t="shared" si="28"/>
      </c>
    </row>
    <row r="175" spans="33:34" ht="13.5">
      <c r="AG175" s="305">
        <f t="shared" si="27"/>
      </c>
      <c r="AH175" s="305">
        <f t="shared" si="28"/>
      </c>
    </row>
    <row r="176" spans="33:34" ht="13.5">
      <c r="AG176" s="305">
        <f t="shared" si="27"/>
      </c>
      <c r="AH176" s="305">
        <f t="shared" si="28"/>
      </c>
    </row>
    <row r="177" spans="33:34" ht="13.5">
      <c r="AG177" s="305">
        <f t="shared" si="27"/>
      </c>
      <c r="AH177" s="305">
        <f t="shared" si="28"/>
      </c>
    </row>
    <row r="178" spans="33:34" ht="13.5">
      <c r="AG178" s="305">
        <f t="shared" si="27"/>
      </c>
      <c r="AH178" s="305">
        <f t="shared" si="28"/>
      </c>
    </row>
    <row r="179" spans="33:34" ht="13.5">
      <c r="AG179" s="305">
        <f t="shared" si="27"/>
      </c>
      <c r="AH179" s="305">
        <f t="shared" si="28"/>
      </c>
    </row>
    <row r="180" spans="33:34" ht="13.5">
      <c r="AG180" s="305">
        <f t="shared" si="27"/>
      </c>
      <c r="AH180" s="305">
        <f t="shared" si="28"/>
      </c>
    </row>
    <row r="181" spans="33:34" ht="13.5">
      <c r="AG181" s="305">
        <f t="shared" si="27"/>
      </c>
      <c r="AH181" s="305">
        <f t="shared" si="28"/>
      </c>
    </row>
    <row r="182" spans="33:34" ht="13.5">
      <c r="AG182" s="305">
        <f t="shared" si="27"/>
      </c>
      <c r="AH182" s="305">
        <f t="shared" si="28"/>
      </c>
    </row>
    <row r="183" spans="33:34" ht="13.5">
      <c r="AG183" s="305">
        <f t="shared" si="27"/>
      </c>
      <c r="AH183" s="305">
        <f t="shared" si="28"/>
      </c>
    </row>
    <row r="184" spans="33:34" ht="13.5">
      <c r="AG184" s="305">
        <f t="shared" si="27"/>
      </c>
      <c r="AH184" s="305">
        <f t="shared" si="28"/>
      </c>
    </row>
    <row r="185" spans="33:34" ht="13.5">
      <c r="AG185" s="305">
        <f t="shared" si="27"/>
      </c>
      <c r="AH185" s="305">
        <f t="shared" si="28"/>
      </c>
    </row>
    <row r="186" spans="33:34" ht="13.5">
      <c r="AG186" s="305">
        <f t="shared" si="27"/>
      </c>
      <c r="AH186" s="305">
        <f t="shared" si="28"/>
      </c>
    </row>
    <row r="187" spans="33:34" ht="13.5">
      <c r="AG187" s="305">
        <f t="shared" si="27"/>
      </c>
      <c r="AH187" s="305">
        <f t="shared" si="28"/>
      </c>
    </row>
    <row r="188" spans="33:34" ht="13.5">
      <c r="AG188" s="305">
        <f t="shared" si="27"/>
      </c>
      <c r="AH188" s="305">
        <f t="shared" si="28"/>
      </c>
    </row>
    <row r="189" spans="33:34" ht="13.5">
      <c r="AG189" s="305">
        <f t="shared" si="27"/>
      </c>
      <c r="AH189" s="305">
        <f t="shared" si="28"/>
      </c>
    </row>
    <row r="190" spans="33:34" ht="13.5">
      <c r="AG190" s="305">
        <f t="shared" si="27"/>
      </c>
      <c r="AH190" s="305">
        <f t="shared" si="28"/>
      </c>
    </row>
    <row r="191" spans="33:34" ht="13.5">
      <c r="AG191" s="305">
        <f t="shared" si="27"/>
      </c>
      <c r="AH191" s="305">
        <f t="shared" si="28"/>
      </c>
    </row>
    <row r="192" spans="33:34" ht="13.5">
      <c r="AG192" s="305">
        <f t="shared" si="27"/>
      </c>
      <c r="AH192" s="305">
        <f t="shared" si="28"/>
      </c>
    </row>
    <row r="193" spans="33:34" ht="13.5">
      <c r="AG193" s="305">
        <f t="shared" si="27"/>
      </c>
      <c r="AH193" s="305">
        <f t="shared" si="28"/>
      </c>
    </row>
    <row r="194" spans="33:34" ht="13.5">
      <c r="AG194" s="305">
        <f t="shared" si="27"/>
      </c>
      <c r="AH194" s="305">
        <f t="shared" si="28"/>
      </c>
    </row>
    <row r="195" spans="33:34" ht="13.5">
      <c r="AG195" s="305">
        <f t="shared" si="27"/>
      </c>
      <c r="AH195" s="305">
        <f t="shared" si="28"/>
      </c>
    </row>
    <row r="196" spans="33:34" ht="13.5">
      <c r="AG196" s="305">
        <f t="shared" si="27"/>
      </c>
      <c r="AH196" s="305">
        <f t="shared" si="28"/>
      </c>
    </row>
    <row r="197" spans="33:34" ht="13.5">
      <c r="AG197" s="305">
        <f t="shared" si="27"/>
      </c>
      <c r="AH197" s="305">
        <f t="shared" si="28"/>
      </c>
    </row>
    <row r="198" spans="33:34" ht="13.5">
      <c r="AG198" s="305">
        <f t="shared" si="27"/>
      </c>
      <c r="AH198" s="305">
        <f t="shared" si="28"/>
      </c>
    </row>
    <row r="199" spans="33:34" ht="13.5">
      <c r="AG199" s="305">
        <f t="shared" si="27"/>
      </c>
      <c r="AH199" s="305">
        <f t="shared" si="28"/>
      </c>
    </row>
    <row r="200" spans="33:34" ht="13.5">
      <c r="AG200" s="305">
        <f t="shared" si="27"/>
      </c>
      <c r="AH200" s="305">
        <f t="shared" si="28"/>
      </c>
    </row>
    <row r="201" spans="33:34" ht="13.5">
      <c r="AG201" s="305">
        <f t="shared" si="27"/>
      </c>
      <c r="AH201" s="305">
        <f t="shared" si="28"/>
      </c>
    </row>
    <row r="202" spans="33:34" ht="13.5">
      <c r="AG202" s="305">
        <f t="shared" si="27"/>
      </c>
      <c r="AH202" s="305">
        <f t="shared" si="28"/>
      </c>
    </row>
    <row r="203" spans="33:34" ht="13.5">
      <c r="AG203" s="305">
        <f t="shared" si="27"/>
      </c>
      <c r="AH203" s="305">
        <f t="shared" si="28"/>
      </c>
    </row>
    <row r="204" spans="33:34" ht="13.5">
      <c r="AG204" s="305">
        <f t="shared" si="27"/>
      </c>
      <c r="AH204" s="305">
        <f t="shared" si="28"/>
      </c>
    </row>
    <row r="205" spans="33:34" ht="13.5">
      <c r="AG205" s="305">
        <f t="shared" si="27"/>
      </c>
      <c r="AH205" s="305">
        <f t="shared" si="28"/>
      </c>
    </row>
    <row r="206" spans="33:34" ht="13.5">
      <c r="AG206" s="307">
        <f aca="true" t="shared" si="29" ref="AG206:AG245">AC6</f>
      </c>
      <c r="AH206" s="306">
        <f>IF(AD6="","",AD6)</f>
      </c>
    </row>
    <row r="207" spans="33:34" ht="13.5">
      <c r="AG207" s="307">
        <f t="shared" si="29"/>
      </c>
      <c r="AH207" s="306">
        <f aca="true" t="shared" si="30" ref="AH207:AH245">IF(AD7="","",AD7)</f>
      </c>
    </row>
    <row r="208" spans="33:34" ht="13.5">
      <c r="AG208" s="307">
        <f t="shared" si="29"/>
      </c>
      <c r="AH208" s="306">
        <f t="shared" si="30"/>
      </c>
    </row>
    <row r="209" spans="33:34" ht="13.5">
      <c r="AG209" s="307">
        <f t="shared" si="29"/>
      </c>
      <c r="AH209" s="306">
        <f t="shared" si="30"/>
      </c>
    </row>
    <row r="210" spans="33:34" ht="13.5">
      <c r="AG210" s="307">
        <f t="shared" si="29"/>
      </c>
      <c r="AH210" s="306">
        <f t="shared" si="30"/>
      </c>
    </row>
    <row r="211" spans="33:34" ht="13.5">
      <c r="AG211" s="307">
        <f t="shared" si="29"/>
      </c>
      <c r="AH211" s="306">
        <f t="shared" si="30"/>
      </c>
    </row>
    <row r="212" spans="33:34" ht="13.5">
      <c r="AG212" s="307">
        <f t="shared" si="29"/>
      </c>
      <c r="AH212" s="306">
        <f t="shared" si="30"/>
      </c>
    </row>
    <row r="213" spans="33:34" ht="13.5">
      <c r="AG213" s="307">
        <f t="shared" si="29"/>
      </c>
      <c r="AH213" s="306">
        <f t="shared" si="30"/>
      </c>
    </row>
    <row r="214" spans="33:34" ht="13.5">
      <c r="AG214" s="307">
        <f t="shared" si="29"/>
      </c>
      <c r="AH214" s="306">
        <f t="shared" si="30"/>
      </c>
    </row>
    <row r="215" spans="33:34" ht="13.5">
      <c r="AG215" s="307">
        <f t="shared" si="29"/>
      </c>
      <c r="AH215" s="306">
        <f t="shared" si="30"/>
      </c>
    </row>
    <row r="216" spans="33:34" ht="13.5">
      <c r="AG216" s="307">
        <f t="shared" si="29"/>
      </c>
      <c r="AH216" s="306">
        <f t="shared" si="30"/>
      </c>
    </row>
    <row r="217" spans="33:34" ht="13.5">
      <c r="AG217" s="307">
        <f t="shared" si="29"/>
      </c>
      <c r="AH217" s="306">
        <f t="shared" si="30"/>
      </c>
    </row>
    <row r="218" spans="33:34" ht="13.5">
      <c r="AG218" s="307">
        <f t="shared" si="29"/>
      </c>
      <c r="AH218" s="306">
        <f t="shared" si="30"/>
      </c>
    </row>
    <row r="219" spans="33:34" ht="13.5">
      <c r="AG219" s="307">
        <f t="shared" si="29"/>
      </c>
      <c r="AH219" s="306">
        <f t="shared" si="30"/>
      </c>
    </row>
    <row r="220" spans="33:34" ht="13.5">
      <c r="AG220" s="307">
        <f t="shared" si="29"/>
      </c>
      <c r="AH220" s="306">
        <f t="shared" si="30"/>
      </c>
    </row>
    <row r="221" spans="33:34" ht="13.5">
      <c r="AG221" s="307">
        <f t="shared" si="29"/>
      </c>
      <c r="AH221" s="306">
        <f t="shared" si="30"/>
      </c>
    </row>
    <row r="222" spans="33:34" ht="13.5">
      <c r="AG222" s="307">
        <f t="shared" si="29"/>
      </c>
      <c r="AH222" s="306">
        <f t="shared" si="30"/>
      </c>
    </row>
    <row r="223" spans="33:34" ht="13.5">
      <c r="AG223" s="307">
        <f t="shared" si="29"/>
      </c>
      <c r="AH223" s="306">
        <f t="shared" si="30"/>
      </c>
    </row>
    <row r="224" spans="33:34" ht="13.5">
      <c r="AG224" s="307">
        <f t="shared" si="29"/>
      </c>
      <c r="AH224" s="306">
        <f t="shared" si="30"/>
      </c>
    </row>
    <row r="225" spans="33:34" ht="13.5">
      <c r="AG225" s="307">
        <f t="shared" si="29"/>
      </c>
      <c r="AH225" s="306">
        <f t="shared" si="30"/>
      </c>
    </row>
    <row r="226" spans="33:34" ht="13.5">
      <c r="AG226" s="307">
        <f t="shared" si="29"/>
      </c>
      <c r="AH226" s="306">
        <f t="shared" si="30"/>
      </c>
    </row>
    <row r="227" spans="33:34" ht="13.5">
      <c r="AG227" s="307">
        <f t="shared" si="29"/>
      </c>
      <c r="AH227" s="306">
        <f t="shared" si="30"/>
      </c>
    </row>
    <row r="228" spans="33:34" ht="13.5">
      <c r="AG228" s="307">
        <f t="shared" si="29"/>
      </c>
      <c r="AH228" s="306">
        <f t="shared" si="30"/>
      </c>
    </row>
    <row r="229" spans="33:34" ht="13.5">
      <c r="AG229" s="307">
        <f t="shared" si="29"/>
      </c>
      <c r="AH229" s="306">
        <f t="shared" si="30"/>
      </c>
    </row>
    <row r="230" spans="33:34" ht="13.5">
      <c r="AG230" s="307">
        <f t="shared" si="29"/>
      </c>
      <c r="AH230" s="306">
        <f t="shared" si="30"/>
      </c>
    </row>
    <row r="231" spans="33:34" ht="13.5">
      <c r="AG231" s="307">
        <f t="shared" si="29"/>
      </c>
      <c r="AH231" s="306">
        <f t="shared" si="30"/>
      </c>
    </row>
    <row r="232" spans="33:34" ht="13.5">
      <c r="AG232" s="307">
        <f t="shared" si="29"/>
      </c>
      <c r="AH232" s="306">
        <f t="shared" si="30"/>
      </c>
    </row>
    <row r="233" spans="33:34" ht="13.5">
      <c r="AG233" s="307">
        <f t="shared" si="29"/>
      </c>
      <c r="AH233" s="306">
        <f t="shared" si="30"/>
      </c>
    </row>
    <row r="234" spans="33:34" ht="13.5">
      <c r="AG234" s="307">
        <f t="shared" si="29"/>
      </c>
      <c r="AH234" s="306">
        <f t="shared" si="30"/>
      </c>
    </row>
    <row r="235" spans="33:34" ht="13.5">
      <c r="AG235" s="307">
        <f t="shared" si="29"/>
      </c>
      <c r="AH235" s="306">
        <f t="shared" si="30"/>
      </c>
    </row>
    <row r="236" spans="33:34" ht="13.5">
      <c r="AG236" s="307">
        <f t="shared" si="29"/>
      </c>
      <c r="AH236" s="306">
        <f t="shared" si="30"/>
      </c>
    </row>
    <row r="237" spans="33:34" ht="13.5">
      <c r="AG237" s="307">
        <f t="shared" si="29"/>
      </c>
      <c r="AH237" s="306">
        <f t="shared" si="30"/>
      </c>
    </row>
    <row r="238" spans="33:34" ht="13.5">
      <c r="AG238" s="307">
        <f t="shared" si="29"/>
      </c>
      <c r="AH238" s="306">
        <f t="shared" si="30"/>
      </c>
    </row>
    <row r="239" spans="33:34" ht="13.5">
      <c r="AG239" s="307">
        <f t="shared" si="29"/>
      </c>
      <c r="AH239" s="306">
        <f t="shared" si="30"/>
      </c>
    </row>
    <row r="240" spans="33:34" ht="13.5">
      <c r="AG240" s="307">
        <f t="shared" si="29"/>
      </c>
      <c r="AH240" s="306">
        <f t="shared" si="30"/>
      </c>
    </row>
    <row r="241" spans="33:34" ht="13.5">
      <c r="AG241" s="307">
        <f t="shared" si="29"/>
      </c>
      <c r="AH241" s="306">
        <f t="shared" si="30"/>
      </c>
    </row>
    <row r="242" spans="33:34" ht="13.5">
      <c r="AG242" s="307">
        <f t="shared" si="29"/>
      </c>
      <c r="AH242" s="306">
        <f t="shared" si="30"/>
      </c>
    </row>
    <row r="243" spans="33:34" ht="13.5">
      <c r="AG243" s="307">
        <f t="shared" si="29"/>
      </c>
      <c r="AH243" s="306">
        <f t="shared" si="30"/>
      </c>
    </row>
    <row r="244" spans="33:34" ht="13.5">
      <c r="AG244" s="307">
        <f t="shared" si="29"/>
      </c>
      <c r="AH244" s="306">
        <f t="shared" si="30"/>
      </c>
    </row>
    <row r="245" spans="33:34" ht="13.5">
      <c r="AG245" s="307">
        <f t="shared" si="29"/>
      </c>
      <c r="AH245" s="306">
        <f t="shared" si="30"/>
      </c>
    </row>
  </sheetData>
  <sheetProtection/>
  <mergeCells count="30">
    <mergeCell ref="F53:K53"/>
    <mergeCell ref="P53:U53"/>
    <mergeCell ref="P51:U51"/>
    <mergeCell ref="F48:K48"/>
    <mergeCell ref="Z46:AE46"/>
    <mergeCell ref="F47:K47"/>
    <mergeCell ref="P47:U47"/>
    <mergeCell ref="Z47:AE47"/>
    <mergeCell ref="P48:U48"/>
    <mergeCell ref="F46:K46"/>
    <mergeCell ref="P46:U46"/>
    <mergeCell ref="Z50:AE50"/>
    <mergeCell ref="F51:K51"/>
    <mergeCell ref="F50:K50"/>
    <mergeCell ref="P50:U50"/>
    <mergeCell ref="Z51:AE51"/>
    <mergeCell ref="Z48:AE48"/>
    <mergeCell ref="F49:K49"/>
    <mergeCell ref="P49:U49"/>
    <mergeCell ref="Z49:AE49"/>
    <mergeCell ref="F55:K55"/>
    <mergeCell ref="P55:U55"/>
    <mergeCell ref="Z55:AE55"/>
    <mergeCell ref="F52:K52"/>
    <mergeCell ref="P52:U52"/>
    <mergeCell ref="Z52:AE52"/>
    <mergeCell ref="F54:K54"/>
    <mergeCell ref="P54:U54"/>
    <mergeCell ref="Z53:AE53"/>
    <mergeCell ref="Z54:AE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AM116"/>
  <sheetViews>
    <sheetView zoomScalePageLayoutView="0" workbookViewId="0" topLeftCell="S13">
      <selection activeCell="AD53" sqref="AD53"/>
    </sheetView>
  </sheetViews>
  <sheetFormatPr defaultColWidth="9.00390625" defaultRowHeight="13.5"/>
  <cols>
    <col min="27" max="27" width="6.00390625" style="0" bestFit="1" customWidth="1"/>
    <col min="29" max="30" width="6.00390625" style="0" bestFit="1" customWidth="1"/>
    <col min="31" max="31" width="7.375" style="0" customWidth="1"/>
    <col min="33" max="38" width="6.625" style="200" customWidth="1"/>
  </cols>
  <sheetData>
    <row r="1" ht="13.5">
      <c r="Z1">
        <v>25</v>
      </c>
    </row>
    <row r="2" ht="13.5">
      <c r="Z2">
        <v>50</v>
      </c>
    </row>
    <row r="3" spans="1:38" ht="13.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AA3" s="196"/>
      <c r="AB3" s="194"/>
      <c r="AC3" s="196"/>
      <c r="AD3" s="196"/>
      <c r="AG3" s="604" t="s">
        <v>65</v>
      </c>
      <c r="AH3" s="605"/>
      <c r="AI3" s="604" t="s">
        <v>66</v>
      </c>
      <c r="AJ3" s="605"/>
      <c r="AK3" s="604" t="s">
        <v>67</v>
      </c>
      <c r="AL3" s="605"/>
    </row>
    <row r="4" spans="2:39" ht="13.5">
      <c r="B4">
        <v>5</v>
      </c>
      <c r="C4" s="194" t="s">
        <v>159</v>
      </c>
      <c r="D4" s="199" t="s">
        <v>106</v>
      </c>
      <c r="E4" s="199" t="s">
        <v>107</v>
      </c>
      <c r="F4" s="199" t="s">
        <v>164</v>
      </c>
      <c r="G4" s="199" t="s">
        <v>108</v>
      </c>
      <c r="H4" s="199" t="s">
        <v>165</v>
      </c>
      <c r="I4" s="199" t="s">
        <v>109</v>
      </c>
      <c r="J4" s="199" t="s">
        <v>166</v>
      </c>
      <c r="K4" s="199" t="s">
        <v>110</v>
      </c>
      <c r="L4" s="199" t="s">
        <v>111</v>
      </c>
      <c r="M4" s="199" t="s">
        <v>167</v>
      </c>
      <c r="N4" s="199"/>
      <c r="O4" s="199"/>
      <c r="P4" s="199"/>
      <c r="Q4" s="199"/>
      <c r="R4" s="199"/>
      <c r="Z4" s="65"/>
      <c r="AA4" s="199" t="s">
        <v>106</v>
      </c>
      <c r="AB4" s="264"/>
      <c r="AC4" s="199" t="s">
        <v>106</v>
      </c>
      <c r="AD4" s="199" t="s">
        <v>112</v>
      </c>
      <c r="AE4" s="199"/>
      <c r="AG4" s="201" t="str">
        <f>LEFT(AC4,2)</f>
        <v>A1</v>
      </c>
      <c r="AH4" s="202" t="str">
        <f>RIGHT(AC4,2)</f>
        <v>A2</v>
      </c>
      <c r="AI4" s="201" t="str">
        <f>LEFT(AD4,2)</f>
        <v>B1</v>
      </c>
      <c r="AJ4" s="202" t="str">
        <f>RIGHT(AD4,2)</f>
        <v>B2</v>
      </c>
      <c r="AK4" s="201">
        <f>LEFT(AE4,2)</f>
      </c>
      <c r="AL4" s="202">
        <f>RIGHT(AE4,2)</f>
      </c>
      <c r="AM4">
        <v>1</v>
      </c>
    </row>
    <row r="5" spans="2:39" ht="13.5">
      <c r="B5">
        <v>5</v>
      </c>
      <c r="C5" s="194" t="s">
        <v>160</v>
      </c>
      <c r="D5" s="199" t="s">
        <v>112</v>
      </c>
      <c r="E5" s="199" t="s">
        <v>113</v>
      </c>
      <c r="F5" s="199" t="s">
        <v>168</v>
      </c>
      <c r="G5" s="199" t="s">
        <v>114</v>
      </c>
      <c r="H5" s="199" t="s">
        <v>169</v>
      </c>
      <c r="I5" s="199" t="s">
        <v>115</v>
      </c>
      <c r="J5" s="199" t="s">
        <v>170</v>
      </c>
      <c r="K5" s="199" t="s">
        <v>116</v>
      </c>
      <c r="L5" s="199" t="s">
        <v>117</v>
      </c>
      <c r="M5" s="199" t="s">
        <v>171</v>
      </c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65"/>
      <c r="AA5" s="199" t="s">
        <v>112</v>
      </c>
      <c r="AB5" s="264"/>
      <c r="AC5" s="199" t="s">
        <v>118</v>
      </c>
      <c r="AD5" s="199" t="s">
        <v>124</v>
      </c>
      <c r="AE5" s="199"/>
      <c r="AF5" s="65"/>
      <c r="AG5" s="203" t="str">
        <f aca="true" t="shared" si="0" ref="AG5:AG37">LEFT(AC5,2)</f>
        <v>C1</v>
      </c>
      <c r="AH5" s="204" t="str">
        <f aca="true" t="shared" si="1" ref="AH5:AH37">RIGHT(AC5,2)</f>
        <v>C2</v>
      </c>
      <c r="AI5" s="203" t="str">
        <f aca="true" t="shared" si="2" ref="AI5:AI37">LEFT(AD5,2)</f>
        <v>D1</v>
      </c>
      <c r="AJ5" s="204" t="str">
        <f aca="true" t="shared" si="3" ref="AJ5:AJ37">RIGHT(AD5,2)</f>
        <v>D2</v>
      </c>
      <c r="AK5" s="203">
        <f aca="true" t="shared" si="4" ref="AK5:AK37">LEFT(AE5,2)</f>
      </c>
      <c r="AL5" s="204">
        <f aca="true" t="shared" si="5" ref="AL5:AL37">RIGHT(AE5,2)</f>
      </c>
      <c r="AM5">
        <v>2</v>
      </c>
    </row>
    <row r="6" spans="2:39" ht="13.5">
      <c r="B6">
        <v>5</v>
      </c>
      <c r="C6" s="194" t="s">
        <v>161</v>
      </c>
      <c r="D6" s="199" t="s">
        <v>118</v>
      </c>
      <c r="E6" s="199" t="s">
        <v>119</v>
      </c>
      <c r="F6" s="199" t="s">
        <v>172</v>
      </c>
      <c r="G6" s="199" t="s">
        <v>120</v>
      </c>
      <c r="H6" s="199" t="s">
        <v>173</v>
      </c>
      <c r="I6" s="199" t="s">
        <v>121</v>
      </c>
      <c r="J6" s="199" t="s">
        <v>174</v>
      </c>
      <c r="K6" s="199" t="s">
        <v>122</v>
      </c>
      <c r="L6" s="199" t="s">
        <v>123</v>
      </c>
      <c r="M6" s="199" t="s">
        <v>175</v>
      </c>
      <c r="Z6" s="65"/>
      <c r="AA6" s="199" t="s">
        <v>118</v>
      </c>
      <c r="AB6" s="264"/>
      <c r="AC6" s="199" t="s">
        <v>96</v>
      </c>
      <c r="AD6" s="199" t="s">
        <v>107</v>
      </c>
      <c r="AE6" s="199"/>
      <c r="AG6" s="203" t="str">
        <f t="shared" si="0"/>
        <v>E1</v>
      </c>
      <c r="AH6" s="204" t="str">
        <f t="shared" si="1"/>
        <v>E2</v>
      </c>
      <c r="AI6" s="203" t="str">
        <f t="shared" si="2"/>
        <v>A3</v>
      </c>
      <c r="AJ6" s="204" t="str">
        <f t="shared" si="3"/>
        <v>A4</v>
      </c>
      <c r="AK6" s="203">
        <f t="shared" si="4"/>
      </c>
      <c r="AL6" s="204">
        <f t="shared" si="5"/>
      </c>
      <c r="AM6">
        <v>3</v>
      </c>
    </row>
    <row r="7" spans="2:39" ht="13.5">
      <c r="B7">
        <v>5</v>
      </c>
      <c r="C7" s="194" t="s">
        <v>162</v>
      </c>
      <c r="D7" s="199" t="s">
        <v>124</v>
      </c>
      <c r="E7" s="199" t="s">
        <v>125</v>
      </c>
      <c r="F7" s="199" t="s">
        <v>176</v>
      </c>
      <c r="G7" s="199" t="s">
        <v>126</v>
      </c>
      <c r="H7" s="199" t="s">
        <v>177</v>
      </c>
      <c r="I7" s="199" t="s">
        <v>127</v>
      </c>
      <c r="J7" s="199" t="s">
        <v>178</v>
      </c>
      <c r="K7" s="199" t="s">
        <v>128</v>
      </c>
      <c r="L7" s="199" t="s">
        <v>129</v>
      </c>
      <c r="M7" s="199" t="s">
        <v>179</v>
      </c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Z7" s="65"/>
      <c r="AA7" s="199" t="s">
        <v>124</v>
      </c>
      <c r="AB7" s="264"/>
      <c r="AC7" s="199" t="s">
        <v>113</v>
      </c>
      <c r="AD7" s="199" t="s">
        <v>119</v>
      </c>
      <c r="AE7" s="199"/>
      <c r="AG7" s="203" t="str">
        <f t="shared" si="0"/>
        <v>B3</v>
      </c>
      <c r="AH7" s="204" t="str">
        <f t="shared" si="1"/>
        <v>B4</v>
      </c>
      <c r="AI7" s="203" t="str">
        <f t="shared" si="2"/>
        <v>C3</v>
      </c>
      <c r="AJ7" s="204" t="str">
        <f t="shared" si="3"/>
        <v>C4</v>
      </c>
      <c r="AK7" s="203">
        <f t="shared" si="4"/>
      </c>
      <c r="AL7" s="204">
        <f t="shared" si="5"/>
      </c>
      <c r="AM7">
        <v>4</v>
      </c>
    </row>
    <row r="8" spans="2:39" ht="13.5">
      <c r="B8">
        <v>5</v>
      </c>
      <c r="C8" s="194" t="s">
        <v>163</v>
      </c>
      <c r="D8" s="199" t="s">
        <v>96</v>
      </c>
      <c r="E8" s="199" t="s">
        <v>97</v>
      </c>
      <c r="F8" s="199" t="s">
        <v>98</v>
      </c>
      <c r="G8" s="199" t="s">
        <v>99</v>
      </c>
      <c r="H8" s="199" t="s">
        <v>100</v>
      </c>
      <c r="I8" s="199" t="s">
        <v>101</v>
      </c>
      <c r="J8" s="199" t="s">
        <v>102</v>
      </c>
      <c r="K8" s="199" t="s">
        <v>103</v>
      </c>
      <c r="L8" s="199" t="s">
        <v>104</v>
      </c>
      <c r="M8" s="199" t="s">
        <v>105</v>
      </c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Z8" s="65"/>
      <c r="AA8" s="199" t="s">
        <v>96</v>
      </c>
      <c r="AB8" s="264"/>
      <c r="AC8" s="199" t="s">
        <v>125</v>
      </c>
      <c r="AD8" s="199" t="s">
        <v>97</v>
      </c>
      <c r="AE8" s="199"/>
      <c r="AG8" s="203" t="str">
        <f t="shared" si="0"/>
        <v>D3</v>
      </c>
      <c r="AH8" s="204" t="str">
        <f t="shared" si="1"/>
        <v>D4</v>
      </c>
      <c r="AI8" s="203" t="str">
        <f t="shared" si="2"/>
        <v>E3</v>
      </c>
      <c r="AJ8" s="204" t="str">
        <f t="shared" si="3"/>
        <v>E4</v>
      </c>
      <c r="AK8" s="203">
        <f t="shared" si="4"/>
      </c>
      <c r="AL8" s="204">
        <f t="shared" si="5"/>
      </c>
      <c r="AM8">
        <v>5</v>
      </c>
    </row>
    <row r="9" spans="3:39" ht="13.5">
      <c r="C9" s="194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Z9" s="65"/>
      <c r="AA9" s="199" t="s">
        <v>107</v>
      </c>
      <c r="AB9" s="264"/>
      <c r="AC9" s="199" t="s">
        <v>164</v>
      </c>
      <c r="AD9" s="199" t="s">
        <v>168</v>
      </c>
      <c r="AE9" s="199"/>
      <c r="AG9" s="203" t="str">
        <f t="shared" si="0"/>
        <v>A1</v>
      </c>
      <c r="AH9" s="204" t="str">
        <f t="shared" si="1"/>
        <v>A5</v>
      </c>
      <c r="AI9" s="203" t="str">
        <f t="shared" si="2"/>
        <v>B1</v>
      </c>
      <c r="AJ9" s="204" t="str">
        <f t="shared" si="3"/>
        <v>B5</v>
      </c>
      <c r="AK9" s="203">
        <f t="shared" si="4"/>
      </c>
      <c r="AL9" s="204">
        <f t="shared" si="5"/>
      </c>
      <c r="AM9">
        <v>6</v>
      </c>
    </row>
    <row r="10" spans="3:39" ht="13.5">
      <c r="C10" s="194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Z10" s="65"/>
      <c r="AA10" s="199" t="s">
        <v>113</v>
      </c>
      <c r="AB10" s="264"/>
      <c r="AC10" s="199" t="s">
        <v>172</v>
      </c>
      <c r="AD10" s="199" t="s">
        <v>176</v>
      </c>
      <c r="AE10" s="199"/>
      <c r="AG10" s="203" t="str">
        <f t="shared" si="0"/>
        <v>C1</v>
      </c>
      <c r="AH10" s="204" t="str">
        <f t="shared" si="1"/>
        <v>C5</v>
      </c>
      <c r="AI10" s="203" t="str">
        <f t="shared" si="2"/>
        <v>D1</v>
      </c>
      <c r="AJ10" s="204" t="str">
        <f t="shared" si="3"/>
        <v>D5</v>
      </c>
      <c r="AK10" s="203">
        <f t="shared" si="4"/>
      </c>
      <c r="AL10" s="204">
        <f t="shared" si="5"/>
      </c>
      <c r="AM10">
        <v>7</v>
      </c>
    </row>
    <row r="11" spans="3:39" ht="13.5">
      <c r="C11" s="194"/>
      <c r="D11" s="199"/>
      <c r="E11" s="199"/>
      <c r="F11" s="199"/>
      <c r="G11" s="199"/>
      <c r="H11" s="199"/>
      <c r="I11" s="199"/>
      <c r="Z11" s="65"/>
      <c r="AA11" s="199" t="s">
        <v>119</v>
      </c>
      <c r="AB11" s="264"/>
      <c r="AC11" s="199" t="s">
        <v>98</v>
      </c>
      <c r="AD11" s="199" t="s">
        <v>108</v>
      </c>
      <c r="AE11" s="199"/>
      <c r="AG11" s="203" t="str">
        <f t="shared" si="0"/>
        <v>E1</v>
      </c>
      <c r="AH11" s="204" t="str">
        <f t="shared" si="1"/>
        <v>E5</v>
      </c>
      <c r="AI11" s="203" t="str">
        <f t="shared" si="2"/>
        <v>A2</v>
      </c>
      <c r="AJ11" s="204" t="str">
        <f t="shared" si="3"/>
        <v>A3</v>
      </c>
      <c r="AK11" s="203">
        <f t="shared" si="4"/>
      </c>
      <c r="AL11" s="204">
        <f t="shared" si="5"/>
      </c>
      <c r="AM11">
        <v>8</v>
      </c>
    </row>
    <row r="12" spans="3:39" ht="13.5">
      <c r="C12" s="194"/>
      <c r="D12" s="199"/>
      <c r="E12" s="199"/>
      <c r="F12" s="199"/>
      <c r="G12" s="199"/>
      <c r="H12" s="199"/>
      <c r="I12" s="199"/>
      <c r="Z12" s="65"/>
      <c r="AA12" s="199" t="s">
        <v>125</v>
      </c>
      <c r="AB12" s="264"/>
      <c r="AC12" s="199" t="s">
        <v>114</v>
      </c>
      <c r="AD12" s="199" t="s">
        <v>120</v>
      </c>
      <c r="AE12" s="199"/>
      <c r="AG12" s="203" t="str">
        <f t="shared" si="0"/>
        <v>B2</v>
      </c>
      <c r="AH12" s="204" t="str">
        <f t="shared" si="1"/>
        <v>B3</v>
      </c>
      <c r="AI12" s="203" t="str">
        <f t="shared" si="2"/>
        <v>C2</v>
      </c>
      <c r="AJ12" s="204" t="str">
        <f t="shared" si="3"/>
        <v>C3</v>
      </c>
      <c r="AK12" s="203">
        <f t="shared" si="4"/>
      </c>
      <c r="AL12" s="204">
        <f t="shared" si="5"/>
      </c>
      <c r="AM12">
        <v>9</v>
      </c>
    </row>
    <row r="13" spans="26:39" ht="13.5">
      <c r="Z13" s="65"/>
      <c r="AA13" s="199" t="s">
        <v>97</v>
      </c>
      <c r="AB13" s="264"/>
      <c r="AC13" s="199" t="s">
        <v>126</v>
      </c>
      <c r="AD13" s="199" t="s">
        <v>99</v>
      </c>
      <c r="AE13" s="199"/>
      <c r="AG13" s="203" t="str">
        <f t="shared" si="0"/>
        <v>D2</v>
      </c>
      <c r="AH13" s="204" t="str">
        <f t="shared" si="1"/>
        <v>D3</v>
      </c>
      <c r="AI13" s="203" t="str">
        <f t="shared" si="2"/>
        <v>E2</v>
      </c>
      <c r="AJ13" s="204" t="str">
        <f t="shared" si="3"/>
        <v>E3</v>
      </c>
      <c r="AK13" s="203">
        <f t="shared" si="4"/>
      </c>
      <c r="AL13" s="204">
        <f t="shared" si="5"/>
      </c>
      <c r="AM13">
        <v>10</v>
      </c>
    </row>
    <row r="14" spans="26:39" ht="13.5">
      <c r="Z14" s="65"/>
      <c r="AA14" s="199" t="s">
        <v>164</v>
      </c>
      <c r="AB14" s="264"/>
      <c r="AC14" s="199" t="s">
        <v>165</v>
      </c>
      <c r="AD14" s="199" t="s">
        <v>169</v>
      </c>
      <c r="AE14" s="199"/>
      <c r="AG14" s="203" t="str">
        <f t="shared" si="0"/>
        <v>A4</v>
      </c>
      <c r="AH14" s="204" t="str">
        <f t="shared" si="1"/>
        <v>A5</v>
      </c>
      <c r="AI14" s="203" t="str">
        <f t="shared" si="2"/>
        <v>B4</v>
      </c>
      <c r="AJ14" s="204" t="str">
        <f t="shared" si="3"/>
        <v>B5</v>
      </c>
      <c r="AK14" s="203">
        <f t="shared" si="4"/>
      </c>
      <c r="AL14" s="204">
        <f t="shared" si="5"/>
      </c>
      <c r="AM14">
        <v>11</v>
      </c>
    </row>
    <row r="15" spans="26:39" ht="13.5">
      <c r="Z15" s="65"/>
      <c r="AA15" s="199" t="s">
        <v>168</v>
      </c>
      <c r="AB15" s="264"/>
      <c r="AC15" s="199" t="s">
        <v>173</v>
      </c>
      <c r="AD15" s="199" t="s">
        <v>177</v>
      </c>
      <c r="AE15" s="199"/>
      <c r="AG15" s="203" t="str">
        <f t="shared" si="0"/>
        <v>C4</v>
      </c>
      <c r="AH15" s="204" t="str">
        <f t="shared" si="1"/>
        <v>C5</v>
      </c>
      <c r="AI15" s="203" t="str">
        <f t="shared" si="2"/>
        <v>D4</v>
      </c>
      <c r="AJ15" s="204" t="str">
        <f t="shared" si="3"/>
        <v>D5</v>
      </c>
      <c r="AK15" s="203">
        <f t="shared" si="4"/>
      </c>
      <c r="AL15" s="204">
        <f t="shared" si="5"/>
      </c>
      <c r="AM15">
        <v>12</v>
      </c>
    </row>
    <row r="16" spans="26:39" ht="13.5">
      <c r="Z16" s="65"/>
      <c r="AA16" s="199" t="s">
        <v>172</v>
      </c>
      <c r="AB16" s="264"/>
      <c r="AC16" s="199" t="s">
        <v>100</v>
      </c>
      <c r="AD16" s="199" t="s">
        <v>109</v>
      </c>
      <c r="AE16" s="199"/>
      <c r="AG16" s="203" t="str">
        <f t="shared" si="0"/>
        <v>E4</v>
      </c>
      <c r="AH16" s="204" t="str">
        <f t="shared" si="1"/>
        <v>E5</v>
      </c>
      <c r="AI16" s="203" t="str">
        <f t="shared" si="2"/>
        <v>A1</v>
      </c>
      <c r="AJ16" s="204" t="str">
        <f t="shared" si="3"/>
        <v>A4</v>
      </c>
      <c r="AK16" s="203">
        <f t="shared" si="4"/>
      </c>
      <c r="AL16" s="204">
        <f t="shared" si="5"/>
      </c>
      <c r="AM16">
        <v>13</v>
      </c>
    </row>
    <row r="17" spans="26:39" ht="13.5">
      <c r="Z17" s="65"/>
      <c r="AA17" s="199" t="s">
        <v>176</v>
      </c>
      <c r="AB17" s="264"/>
      <c r="AC17" s="199" t="s">
        <v>115</v>
      </c>
      <c r="AD17" s="199" t="s">
        <v>121</v>
      </c>
      <c r="AE17" s="199"/>
      <c r="AG17" s="203" t="str">
        <f t="shared" si="0"/>
        <v>B1</v>
      </c>
      <c r="AH17" s="204" t="str">
        <f t="shared" si="1"/>
        <v>B4</v>
      </c>
      <c r="AI17" s="203" t="str">
        <f t="shared" si="2"/>
        <v>C1</v>
      </c>
      <c r="AJ17" s="204" t="str">
        <f t="shared" si="3"/>
        <v>C4</v>
      </c>
      <c r="AK17" s="203">
        <f t="shared" si="4"/>
      </c>
      <c r="AL17" s="204">
        <f t="shared" si="5"/>
      </c>
      <c r="AM17">
        <v>14</v>
      </c>
    </row>
    <row r="18" spans="26:39" ht="13.5">
      <c r="Z18" s="65"/>
      <c r="AA18" s="199" t="s">
        <v>98</v>
      </c>
      <c r="AB18" s="264"/>
      <c r="AC18" s="199" t="s">
        <v>127</v>
      </c>
      <c r="AD18" s="199" t="s">
        <v>101</v>
      </c>
      <c r="AE18" s="199"/>
      <c r="AG18" s="203" t="str">
        <f t="shared" si="0"/>
        <v>D1</v>
      </c>
      <c r="AH18" s="204" t="str">
        <f t="shared" si="1"/>
        <v>D4</v>
      </c>
      <c r="AI18" s="203" t="str">
        <f t="shared" si="2"/>
        <v>E1</v>
      </c>
      <c r="AJ18" s="204" t="str">
        <f t="shared" si="3"/>
        <v>E4</v>
      </c>
      <c r="AK18" s="203">
        <f t="shared" si="4"/>
      </c>
      <c r="AL18" s="204">
        <f t="shared" si="5"/>
      </c>
      <c r="AM18">
        <v>15</v>
      </c>
    </row>
    <row r="19" spans="26:39" ht="13.5">
      <c r="Z19" s="65"/>
      <c r="AA19" s="199" t="s">
        <v>108</v>
      </c>
      <c r="AB19" s="264"/>
      <c r="AC19" s="199" t="s">
        <v>166</v>
      </c>
      <c r="AD19" s="199" t="s">
        <v>170</v>
      </c>
      <c r="AE19" s="199"/>
      <c r="AG19" s="203" t="str">
        <f t="shared" si="0"/>
        <v>A2</v>
      </c>
      <c r="AH19" s="204" t="str">
        <f t="shared" si="1"/>
        <v>A5</v>
      </c>
      <c r="AI19" s="203" t="str">
        <f t="shared" si="2"/>
        <v>B2</v>
      </c>
      <c r="AJ19" s="204" t="str">
        <f t="shared" si="3"/>
        <v>B5</v>
      </c>
      <c r="AK19" s="203">
        <f t="shared" si="4"/>
      </c>
      <c r="AL19" s="204">
        <f t="shared" si="5"/>
      </c>
      <c r="AM19">
        <v>16</v>
      </c>
    </row>
    <row r="20" spans="26:39" ht="13.5">
      <c r="Z20" s="65"/>
      <c r="AA20" s="199" t="s">
        <v>114</v>
      </c>
      <c r="AB20" s="66"/>
      <c r="AC20" s="199" t="s">
        <v>174</v>
      </c>
      <c r="AD20" s="199" t="s">
        <v>178</v>
      </c>
      <c r="AE20" s="199"/>
      <c r="AG20" s="203" t="str">
        <f t="shared" si="0"/>
        <v>C2</v>
      </c>
      <c r="AH20" s="204" t="str">
        <f t="shared" si="1"/>
        <v>C5</v>
      </c>
      <c r="AI20" s="203" t="str">
        <f t="shared" si="2"/>
        <v>D2</v>
      </c>
      <c r="AJ20" s="204" t="str">
        <f t="shared" si="3"/>
        <v>D5</v>
      </c>
      <c r="AK20" s="203">
        <f t="shared" si="4"/>
      </c>
      <c r="AL20" s="204">
        <f t="shared" si="5"/>
      </c>
      <c r="AM20">
        <v>17</v>
      </c>
    </row>
    <row r="21" spans="26:39" ht="13.5">
      <c r="Z21" s="65"/>
      <c r="AA21" s="199" t="s">
        <v>120</v>
      </c>
      <c r="AB21" s="66"/>
      <c r="AC21" s="199" t="s">
        <v>102</v>
      </c>
      <c r="AD21" s="199" t="s">
        <v>110</v>
      </c>
      <c r="AE21" s="199"/>
      <c r="AG21" s="203" t="str">
        <f t="shared" si="0"/>
        <v>E2</v>
      </c>
      <c r="AH21" s="204" t="str">
        <f t="shared" si="1"/>
        <v>E5</v>
      </c>
      <c r="AI21" s="203" t="str">
        <f t="shared" si="2"/>
        <v>A1</v>
      </c>
      <c r="AJ21" s="204" t="str">
        <f t="shared" si="3"/>
        <v>A3</v>
      </c>
      <c r="AK21" s="203">
        <f t="shared" si="4"/>
      </c>
      <c r="AL21" s="204">
        <f t="shared" si="5"/>
      </c>
      <c r="AM21">
        <v>18</v>
      </c>
    </row>
    <row r="22" spans="26:39" ht="13.5">
      <c r="Z22" s="65"/>
      <c r="AA22" s="199" t="s">
        <v>126</v>
      </c>
      <c r="AB22" s="66"/>
      <c r="AC22" s="199" t="s">
        <v>116</v>
      </c>
      <c r="AD22" s="199" t="s">
        <v>122</v>
      </c>
      <c r="AE22" s="199"/>
      <c r="AG22" s="203" t="str">
        <f t="shared" si="0"/>
        <v>B1</v>
      </c>
      <c r="AH22" s="204" t="str">
        <f t="shared" si="1"/>
        <v>B3</v>
      </c>
      <c r="AI22" s="203" t="str">
        <f t="shared" si="2"/>
        <v>C1</v>
      </c>
      <c r="AJ22" s="204" t="str">
        <f t="shared" si="3"/>
        <v>C3</v>
      </c>
      <c r="AK22" s="203">
        <f t="shared" si="4"/>
      </c>
      <c r="AL22" s="204">
        <f t="shared" si="5"/>
      </c>
      <c r="AM22">
        <v>19</v>
      </c>
    </row>
    <row r="23" spans="26:39" ht="13.5">
      <c r="Z23" s="65"/>
      <c r="AA23" s="199" t="s">
        <v>99</v>
      </c>
      <c r="AB23" s="66"/>
      <c r="AC23" s="199" t="s">
        <v>128</v>
      </c>
      <c r="AD23" s="199" t="s">
        <v>103</v>
      </c>
      <c r="AE23" s="199"/>
      <c r="AG23" s="203" t="str">
        <f t="shared" si="0"/>
        <v>D1</v>
      </c>
      <c r="AH23" s="204" t="str">
        <f t="shared" si="1"/>
        <v>D3</v>
      </c>
      <c r="AI23" s="203" t="str">
        <f t="shared" si="2"/>
        <v>E1</v>
      </c>
      <c r="AJ23" s="204" t="str">
        <f t="shared" si="3"/>
        <v>E3</v>
      </c>
      <c r="AK23" s="203">
        <f t="shared" si="4"/>
      </c>
      <c r="AL23" s="204">
        <f t="shared" si="5"/>
      </c>
      <c r="AM23">
        <v>20</v>
      </c>
    </row>
    <row r="24" spans="26:39" ht="13.5">
      <c r="Z24" s="65"/>
      <c r="AA24" s="199" t="s">
        <v>165</v>
      </c>
      <c r="AB24" s="66"/>
      <c r="AC24" s="199" t="s">
        <v>111</v>
      </c>
      <c r="AD24" s="199" t="s">
        <v>117</v>
      </c>
      <c r="AE24" s="199"/>
      <c r="AG24" s="203" t="str">
        <f t="shared" si="0"/>
        <v>A2</v>
      </c>
      <c r="AH24" s="204" t="str">
        <f t="shared" si="1"/>
        <v>A4</v>
      </c>
      <c r="AI24" s="203" t="str">
        <f t="shared" si="2"/>
        <v>B2</v>
      </c>
      <c r="AJ24" s="204" t="str">
        <f t="shared" si="3"/>
        <v>B4</v>
      </c>
      <c r="AK24" s="203">
        <f t="shared" si="4"/>
      </c>
      <c r="AL24" s="204">
        <f t="shared" si="5"/>
      </c>
      <c r="AM24">
        <v>21</v>
      </c>
    </row>
    <row r="25" spans="26:39" ht="13.5">
      <c r="Z25" s="65"/>
      <c r="AA25" s="199" t="s">
        <v>169</v>
      </c>
      <c r="AB25" s="66"/>
      <c r="AC25" s="199" t="s">
        <v>123</v>
      </c>
      <c r="AD25" s="199" t="s">
        <v>129</v>
      </c>
      <c r="AE25" s="199"/>
      <c r="AG25" s="203" t="str">
        <f t="shared" si="0"/>
        <v>C2</v>
      </c>
      <c r="AH25" s="204" t="str">
        <f t="shared" si="1"/>
        <v>C4</v>
      </c>
      <c r="AI25" s="203" t="str">
        <f t="shared" si="2"/>
        <v>D2</v>
      </c>
      <c r="AJ25" s="204" t="str">
        <f t="shared" si="3"/>
        <v>D4</v>
      </c>
      <c r="AK25" s="203">
        <f t="shared" si="4"/>
      </c>
      <c r="AL25" s="204">
        <f t="shared" si="5"/>
      </c>
      <c r="AM25">
        <v>22</v>
      </c>
    </row>
    <row r="26" spans="26:39" ht="13.5">
      <c r="Z26" s="65"/>
      <c r="AA26" s="199" t="s">
        <v>173</v>
      </c>
      <c r="AB26" s="66"/>
      <c r="AC26" s="199" t="s">
        <v>104</v>
      </c>
      <c r="AD26" s="199" t="s">
        <v>167</v>
      </c>
      <c r="AE26" s="199"/>
      <c r="AG26" s="203" t="str">
        <f t="shared" si="0"/>
        <v>E2</v>
      </c>
      <c r="AH26" s="204" t="str">
        <f t="shared" si="1"/>
        <v>E4</v>
      </c>
      <c r="AI26" s="203" t="str">
        <f t="shared" si="2"/>
        <v>A3</v>
      </c>
      <c r="AJ26" s="204" t="str">
        <f t="shared" si="3"/>
        <v>A5</v>
      </c>
      <c r="AK26" s="203">
        <f t="shared" si="4"/>
      </c>
      <c r="AL26" s="204">
        <f t="shared" si="5"/>
      </c>
      <c r="AM26">
        <v>23</v>
      </c>
    </row>
    <row r="27" spans="4:39" ht="13.5">
      <c r="D27" s="193">
        <v>1</v>
      </c>
      <c r="E27" s="193">
        <v>2</v>
      </c>
      <c r="F27" s="193">
        <v>3</v>
      </c>
      <c r="G27" s="193">
        <v>4</v>
      </c>
      <c r="H27" s="193">
        <v>5</v>
      </c>
      <c r="I27" s="193">
        <v>6</v>
      </c>
      <c r="J27" s="193">
        <v>7</v>
      </c>
      <c r="K27" s="193">
        <v>8</v>
      </c>
      <c r="L27" s="193">
        <v>9</v>
      </c>
      <c r="M27" s="193">
        <v>10</v>
      </c>
      <c r="N27" s="193">
        <v>11</v>
      </c>
      <c r="O27" s="193">
        <v>12</v>
      </c>
      <c r="P27" s="193">
        <v>13</v>
      </c>
      <c r="Q27" s="193">
        <v>14</v>
      </c>
      <c r="R27" s="193">
        <v>15</v>
      </c>
      <c r="S27" s="193">
        <v>16</v>
      </c>
      <c r="T27" s="193">
        <v>17</v>
      </c>
      <c r="U27" s="193">
        <v>18</v>
      </c>
      <c r="V27" s="193">
        <v>19</v>
      </c>
      <c r="W27" s="193">
        <v>20</v>
      </c>
      <c r="X27" s="265" t="s">
        <v>78</v>
      </c>
      <c r="Z27" s="65"/>
      <c r="AA27" s="199" t="s">
        <v>177</v>
      </c>
      <c r="AB27" s="66"/>
      <c r="AC27" s="199" t="s">
        <v>171</v>
      </c>
      <c r="AD27" s="199" t="s">
        <v>175</v>
      </c>
      <c r="AG27" s="203" t="str">
        <f t="shared" si="0"/>
        <v>B3</v>
      </c>
      <c r="AH27" s="204" t="str">
        <f t="shared" si="1"/>
        <v>B5</v>
      </c>
      <c r="AI27" s="203" t="str">
        <f t="shared" si="2"/>
        <v>C3</v>
      </c>
      <c r="AJ27" s="204" t="str">
        <f t="shared" si="3"/>
        <v>C5</v>
      </c>
      <c r="AK27" s="203">
        <f t="shared" si="4"/>
      </c>
      <c r="AL27" s="204">
        <f t="shared" si="5"/>
      </c>
      <c r="AM27">
        <v>24</v>
      </c>
    </row>
    <row r="28" spans="1:39" ht="13.5">
      <c r="A28" s="198" t="s">
        <v>60</v>
      </c>
      <c r="C28" s="194" t="s">
        <v>92</v>
      </c>
      <c r="D28" s="199" t="str">
        <f>CONCATENATE(C28,1,C28,2)</f>
        <v>C1C2</v>
      </c>
      <c r="E28" s="199" t="str">
        <f>CONCATENATE(C28,3,C28,4)</f>
        <v>C3C4</v>
      </c>
      <c r="F28" s="199" t="str">
        <f>CONCATENATE(C28,5,C28,6)</f>
        <v>C5C6</v>
      </c>
      <c r="G28" s="199" t="str">
        <f>CONCATENATE(C28,1,C28,7)</f>
        <v>C1C7</v>
      </c>
      <c r="H28" s="199" t="str">
        <f>CONCATENATE(C28,2,C28,3)</f>
        <v>C2C3</v>
      </c>
      <c r="I28" s="199" t="str">
        <f>CONCATENATE(C28,4,C28,5)</f>
        <v>C4C5</v>
      </c>
      <c r="J28" s="199" t="str">
        <f>CONCATENATE(C28,6,C28,7)</f>
        <v>C6C7</v>
      </c>
      <c r="K28" s="199" t="str">
        <f>CONCATENATE(C28,1,C28,4)</f>
        <v>C1C4</v>
      </c>
      <c r="L28" s="199" t="str">
        <f>CONCATENATE(C28,2,C28,5)</f>
        <v>C2C5</v>
      </c>
      <c r="M28" s="199" t="str">
        <f>CONCATENATE(C28,3,C28,6)</f>
        <v>C3C6</v>
      </c>
      <c r="N28" s="199" t="str">
        <f>CONCATENATE(C28,4,C28,7)</f>
        <v>C4C7</v>
      </c>
      <c r="O28" s="199" t="str">
        <f>CONCATENATE(C28,1,C28,6)</f>
        <v>C1C6</v>
      </c>
      <c r="P28" s="199" t="str">
        <f>CONCATENATE(C28,5,C28,7)</f>
        <v>C5C7</v>
      </c>
      <c r="Q28" s="199" t="str">
        <f>CONCATENATE(C28,1,C28,3)</f>
        <v>C1C3</v>
      </c>
      <c r="R28" s="199" t="str">
        <f>CONCATENATE(C28,2,C28,4)</f>
        <v>C2C4</v>
      </c>
      <c r="S28" s="199" t="str">
        <f>CONCATENATE(C28,3,C28,5)</f>
        <v>C3C5</v>
      </c>
      <c r="T28" s="199" t="str">
        <f>CONCATENATE(C28,4,C28,6)</f>
        <v>C4C6</v>
      </c>
      <c r="U28" s="199" t="str">
        <f>CONCATENATE(C28,2,C28,7)</f>
        <v>C2C7</v>
      </c>
      <c r="V28" s="199" t="str">
        <f>CONCATENATE(C28,1,C28,5)</f>
        <v>C1C5</v>
      </c>
      <c r="W28" s="199" t="str">
        <f>CONCATENATE(C28,2,C28,6)</f>
        <v>C2C6</v>
      </c>
      <c r="X28" s="199" t="str">
        <f>CONCATENATE(C28,3,C28,7)</f>
        <v>C3C7</v>
      </c>
      <c r="Z28" s="65"/>
      <c r="AA28" s="199" t="s">
        <v>100</v>
      </c>
      <c r="AB28" s="66"/>
      <c r="AC28" s="199" t="s">
        <v>179</v>
      </c>
      <c r="AD28" s="199" t="s">
        <v>105</v>
      </c>
      <c r="AE28" s="199"/>
      <c r="AG28" s="203" t="str">
        <f t="shared" si="0"/>
        <v>D3</v>
      </c>
      <c r="AH28" s="204" t="str">
        <f t="shared" si="1"/>
        <v>D5</v>
      </c>
      <c r="AI28" s="203" t="str">
        <f t="shared" si="2"/>
        <v>E3</v>
      </c>
      <c r="AJ28" s="204" t="str">
        <f t="shared" si="3"/>
        <v>E5</v>
      </c>
      <c r="AK28" s="203">
        <f t="shared" si="4"/>
      </c>
      <c r="AL28" s="204">
        <f t="shared" si="5"/>
      </c>
      <c r="AM28">
        <v>25</v>
      </c>
    </row>
    <row r="29" spans="1:39" ht="13.5">
      <c r="A29" s="198" t="s">
        <v>61</v>
      </c>
      <c r="C29" s="194" t="s">
        <v>94</v>
      </c>
      <c r="D29" s="199" t="str">
        <f>CONCATENATE(C29,1,C29,2)</f>
        <v>F1F2</v>
      </c>
      <c r="E29" s="199" t="str">
        <f>CONCATENATE(C29,3,C29,4)</f>
        <v>F3F4</v>
      </c>
      <c r="F29" s="199" t="str">
        <f>CONCATENATE(C29,5,C29,6)</f>
        <v>F5F6</v>
      </c>
      <c r="G29" s="199" t="str">
        <f>CONCATENATE(C29,1,C29,3)</f>
        <v>F1F3</v>
      </c>
      <c r="H29" s="199" t="str">
        <f>CONCATENATE(C29,2,C29,4)</f>
        <v>F2F4</v>
      </c>
      <c r="I29" s="199" t="str">
        <f>CONCATENATE(C29,3,C29,5)</f>
        <v>F3F5</v>
      </c>
      <c r="J29" s="199" t="str">
        <f>CONCATENATE(C29,4,C29,6)</f>
        <v>F4F6</v>
      </c>
      <c r="K29" s="199" t="str">
        <f>CONCATENATE(C29,1,C29,5)</f>
        <v>F1F5</v>
      </c>
      <c r="L29" s="199" t="str">
        <f>CONCATENATE(C29,2,C29,6)</f>
        <v>F2F6</v>
      </c>
      <c r="M29" s="199" t="str">
        <f>CONCATENATE(C29,1,C29,4)</f>
        <v>F1F4</v>
      </c>
      <c r="N29" s="199" t="str">
        <f>CONCATENATE(C29,2,C29,5)</f>
        <v>F2F5</v>
      </c>
      <c r="O29" s="199" t="str">
        <f>CONCATENATE(C29,3,C29,6)</f>
        <v>F3F6</v>
      </c>
      <c r="P29" s="199" t="str">
        <f>CONCATENATE(C29,4,C29,5)</f>
        <v>F4F5</v>
      </c>
      <c r="Q29" s="199" t="str">
        <f>CONCATENATE(C29,2,C29,3)</f>
        <v>F2F3</v>
      </c>
      <c r="R29" s="199" t="str">
        <f>CONCATENATE(C29,1,C29,6)</f>
        <v>F1F6</v>
      </c>
      <c r="S29" s="199"/>
      <c r="T29" s="199"/>
      <c r="U29" s="199"/>
      <c r="V29" s="199"/>
      <c r="W29" s="199"/>
      <c r="X29" s="199"/>
      <c r="Z29" s="65"/>
      <c r="AA29" s="199" t="s">
        <v>109</v>
      </c>
      <c r="AB29" s="66"/>
      <c r="AD29" s="195"/>
      <c r="AE29" s="195"/>
      <c r="AG29" s="203">
        <f t="shared" si="0"/>
      </c>
      <c r="AH29" s="204">
        <f t="shared" si="1"/>
      </c>
      <c r="AI29" s="203">
        <f t="shared" si="2"/>
      </c>
      <c r="AJ29" s="204">
        <f t="shared" si="3"/>
      </c>
      <c r="AK29" s="203">
        <f t="shared" si="4"/>
      </c>
      <c r="AL29" s="204">
        <f t="shared" si="5"/>
      </c>
      <c r="AM29">
        <v>26</v>
      </c>
    </row>
    <row r="30" spans="1:39" ht="13.5">
      <c r="A30" s="198" t="s">
        <v>62</v>
      </c>
      <c r="C30" s="194" t="s">
        <v>163</v>
      </c>
      <c r="D30" s="199" t="str">
        <f>CONCATENATE(C30,1,C30,2)</f>
        <v>E1E2</v>
      </c>
      <c r="E30" s="199" t="str">
        <f>CONCATENATE(C30,3,C30,4)</f>
        <v>E3E4</v>
      </c>
      <c r="F30" s="199" t="str">
        <f>CONCATENATE(C30,1,C30,5)</f>
        <v>E1E5</v>
      </c>
      <c r="G30" s="199" t="str">
        <f>CONCATENATE(C30,2,C30,3)</f>
        <v>E2E3</v>
      </c>
      <c r="H30" s="199" t="str">
        <f>CONCATENATE(C30,4,C30,5)</f>
        <v>E4E5</v>
      </c>
      <c r="I30" s="199" t="str">
        <f>CONCATENATE(C30,1,C30,4)</f>
        <v>E1E4</v>
      </c>
      <c r="J30" s="199" t="str">
        <f>CONCATENATE(C30,2,C30,5)</f>
        <v>E2E5</v>
      </c>
      <c r="K30" s="199" t="str">
        <f>CONCATENATE(C30,1,C30,3)</f>
        <v>E1E3</v>
      </c>
      <c r="L30" s="199" t="str">
        <f>CONCATENATE(C30,2,C30,4)</f>
        <v>E2E4</v>
      </c>
      <c r="M30" s="199" t="str">
        <f>CONCATENATE(C30,3,C30,5)</f>
        <v>E3E5</v>
      </c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Z30" s="65"/>
      <c r="AA30" s="199" t="s">
        <v>115</v>
      </c>
      <c r="AB30" s="66"/>
      <c r="AD30" s="199"/>
      <c r="AG30" s="203">
        <f t="shared" si="0"/>
      </c>
      <c r="AH30" s="204">
        <f t="shared" si="1"/>
      </c>
      <c r="AI30" s="203">
        <f t="shared" si="2"/>
      </c>
      <c r="AJ30" s="204">
        <f t="shared" si="3"/>
      </c>
      <c r="AK30" s="203">
        <f t="shared" si="4"/>
      </c>
      <c r="AL30" s="204">
        <f t="shared" si="5"/>
      </c>
      <c r="AM30">
        <v>27</v>
      </c>
    </row>
    <row r="31" spans="1:39" ht="13.5">
      <c r="A31" s="198" t="s">
        <v>63</v>
      </c>
      <c r="C31" s="194" t="s">
        <v>95</v>
      </c>
      <c r="D31" s="199" t="str">
        <f>CONCATENATE(C31,1,C31,2)</f>
        <v>I1I2</v>
      </c>
      <c r="E31" s="199" t="str">
        <f>CONCATENATE(C31,3,C31,4)</f>
        <v>I3I4</v>
      </c>
      <c r="F31" s="199" t="str">
        <f>CONCATENATE(C31,2,C31,3)</f>
        <v>I2I3</v>
      </c>
      <c r="G31" s="199" t="str">
        <f>CONCATENATE(C31,1,C31,4)</f>
        <v>I1I4</v>
      </c>
      <c r="H31" s="199" t="str">
        <f>CONCATENATE(C31,1,C31,3)</f>
        <v>I1I3</v>
      </c>
      <c r="I31" s="199" t="str">
        <f>CONCATENATE(C31,2,C31,4)</f>
        <v>I2I4</v>
      </c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Z31" s="65"/>
      <c r="AA31" s="199" t="s">
        <v>121</v>
      </c>
      <c r="AB31" s="66"/>
      <c r="AC31" s="199"/>
      <c r="AD31" s="199"/>
      <c r="AG31" s="203">
        <f t="shared" si="0"/>
      </c>
      <c r="AH31" s="204">
        <f t="shared" si="1"/>
      </c>
      <c r="AI31" s="203">
        <f t="shared" si="2"/>
      </c>
      <c r="AJ31" s="204">
        <f t="shared" si="3"/>
      </c>
      <c r="AK31" s="203">
        <f t="shared" si="4"/>
      </c>
      <c r="AL31" s="204">
        <f t="shared" si="5"/>
      </c>
      <c r="AM31">
        <v>28</v>
      </c>
    </row>
    <row r="32" spans="1:39" ht="13.5">
      <c r="A32" s="198" t="s">
        <v>64</v>
      </c>
      <c r="C32" s="194" t="s">
        <v>75</v>
      </c>
      <c r="D32" s="199" t="str">
        <f>CONCATENATE(C32,1,C32,2)</f>
        <v>H1H2</v>
      </c>
      <c r="E32" s="199" t="str">
        <f>CONCATENATE(C32,2,C32,3)</f>
        <v>H2H3</v>
      </c>
      <c r="F32" s="199" t="str">
        <f>CONCATENATE(C32,1,C32,3)</f>
        <v>H1H3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Z32" s="65"/>
      <c r="AA32" s="199" t="s">
        <v>127</v>
      </c>
      <c r="AB32" s="66"/>
      <c r="AC32" s="195"/>
      <c r="AG32" s="203">
        <f t="shared" si="0"/>
      </c>
      <c r="AH32" s="204">
        <f t="shared" si="1"/>
      </c>
      <c r="AI32" s="203">
        <f t="shared" si="2"/>
      </c>
      <c r="AJ32" s="204">
        <f t="shared" si="3"/>
      </c>
      <c r="AK32" s="203">
        <f t="shared" si="4"/>
      </c>
      <c r="AL32" s="204">
        <f t="shared" si="5"/>
      </c>
      <c r="AM32">
        <v>29</v>
      </c>
    </row>
    <row r="33" spans="2:39" ht="13.5">
      <c r="B33" s="196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6"/>
      <c r="Z33" s="65"/>
      <c r="AA33" s="199" t="s">
        <v>101</v>
      </c>
      <c r="AB33" s="66"/>
      <c r="AG33" s="203">
        <f t="shared" si="0"/>
      </c>
      <c r="AH33" s="204">
        <f t="shared" si="1"/>
      </c>
      <c r="AI33" s="203">
        <f t="shared" si="2"/>
      </c>
      <c r="AJ33" s="204">
        <f t="shared" si="3"/>
      </c>
      <c r="AK33" s="203">
        <f t="shared" si="4"/>
      </c>
      <c r="AL33" s="204">
        <f t="shared" si="5"/>
      </c>
      <c r="AM33">
        <v>30</v>
      </c>
    </row>
    <row r="34" spans="2:39" ht="13.5">
      <c r="B34" s="196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6"/>
      <c r="Z34" s="65"/>
      <c r="AA34" s="199" t="s">
        <v>166</v>
      </c>
      <c r="AB34" s="66"/>
      <c r="AG34" s="203">
        <f t="shared" si="0"/>
      </c>
      <c r="AH34" s="204">
        <f t="shared" si="1"/>
      </c>
      <c r="AI34" s="203">
        <f t="shared" si="2"/>
      </c>
      <c r="AJ34" s="204">
        <f t="shared" si="3"/>
      </c>
      <c r="AK34" s="203">
        <f t="shared" si="4"/>
      </c>
      <c r="AL34" s="204">
        <f t="shared" si="5"/>
      </c>
      <c r="AM34">
        <v>31</v>
      </c>
    </row>
    <row r="35" spans="2:39" ht="13.5">
      <c r="B35" s="196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V35" s="193"/>
      <c r="W35" s="193"/>
      <c r="X35" s="193"/>
      <c r="Y35" s="196"/>
      <c r="Z35" s="65"/>
      <c r="AA35" s="199" t="s">
        <v>170</v>
      </c>
      <c r="AB35" s="66"/>
      <c r="AG35" s="203">
        <f t="shared" si="0"/>
      </c>
      <c r="AH35" s="204">
        <f t="shared" si="1"/>
      </c>
      <c r="AI35" s="203">
        <f t="shared" si="2"/>
      </c>
      <c r="AJ35" s="204">
        <f t="shared" si="3"/>
      </c>
      <c r="AK35" s="203">
        <f t="shared" si="4"/>
      </c>
      <c r="AL35" s="204">
        <f t="shared" si="5"/>
      </c>
      <c r="AM35">
        <v>32</v>
      </c>
    </row>
    <row r="36" spans="2:39" ht="13.5">
      <c r="B36" s="196"/>
      <c r="C36" s="194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9"/>
      <c r="V36" s="193"/>
      <c r="W36" s="193"/>
      <c r="X36" s="193"/>
      <c r="Y36" s="196"/>
      <c r="Z36" s="65"/>
      <c r="AA36" s="199" t="s">
        <v>174</v>
      </c>
      <c r="AB36" s="66"/>
      <c r="AG36" s="203">
        <f t="shared" si="0"/>
      </c>
      <c r="AH36" s="204">
        <f t="shared" si="1"/>
      </c>
      <c r="AI36" s="203">
        <f t="shared" si="2"/>
      </c>
      <c r="AJ36" s="204">
        <f t="shared" si="3"/>
      </c>
      <c r="AK36" s="203">
        <f t="shared" si="4"/>
      </c>
      <c r="AL36" s="204">
        <f t="shared" si="5"/>
      </c>
      <c r="AM36">
        <v>33</v>
      </c>
    </row>
    <row r="37" spans="2:39" ht="13.5">
      <c r="B37" s="196"/>
      <c r="C37" s="194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9"/>
      <c r="V37" s="193"/>
      <c r="W37" s="193"/>
      <c r="X37" s="193"/>
      <c r="Y37" s="196"/>
      <c r="Z37" s="65"/>
      <c r="AA37" s="199" t="s">
        <v>178</v>
      </c>
      <c r="AB37" s="66"/>
      <c r="AG37" s="203">
        <f t="shared" si="0"/>
      </c>
      <c r="AH37" s="204">
        <f t="shared" si="1"/>
      </c>
      <c r="AI37" s="203">
        <f t="shared" si="2"/>
      </c>
      <c r="AJ37" s="204">
        <f t="shared" si="3"/>
      </c>
      <c r="AK37" s="203">
        <f t="shared" si="4"/>
      </c>
      <c r="AL37" s="204">
        <f t="shared" si="5"/>
      </c>
      <c r="AM37">
        <v>34</v>
      </c>
    </row>
    <row r="38" spans="3:39" ht="13.5">
      <c r="C38" s="194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9"/>
      <c r="V38" s="193"/>
      <c r="W38" s="193"/>
      <c r="X38" s="193"/>
      <c r="Z38" s="65"/>
      <c r="AA38" s="199" t="s">
        <v>102</v>
      </c>
      <c r="AB38" s="65"/>
      <c r="AG38" s="203">
        <f aca="true" t="shared" si="6" ref="AG38:AG43">LEFT(AC38,2)</f>
      </c>
      <c r="AH38" s="204">
        <f aca="true" t="shared" si="7" ref="AH38:AH43">RIGHT(AC38,2)</f>
      </c>
      <c r="AI38" s="203">
        <f aca="true" t="shared" si="8" ref="AI38:AI43">LEFT(AD38,2)</f>
      </c>
      <c r="AJ38" s="204">
        <f aca="true" t="shared" si="9" ref="AJ38:AJ43">RIGHT(AD38,2)</f>
      </c>
      <c r="AK38" s="203">
        <f aca="true" t="shared" si="10" ref="AK38:AK43">LEFT(AE38,2)</f>
      </c>
      <c r="AL38" s="204">
        <f aca="true" t="shared" si="11" ref="AL38:AL43">RIGHT(AE38,2)</f>
      </c>
      <c r="AM38">
        <v>35</v>
      </c>
    </row>
    <row r="39" spans="3:39" ht="13.5">
      <c r="C39" s="194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5"/>
      <c r="V39" s="193"/>
      <c r="W39" s="193"/>
      <c r="X39" s="193"/>
      <c r="Z39" s="65"/>
      <c r="AA39" s="199" t="s">
        <v>110</v>
      </c>
      <c r="AB39" s="65"/>
      <c r="AG39" s="203">
        <f t="shared" si="6"/>
      </c>
      <c r="AH39" s="204">
        <f t="shared" si="7"/>
      </c>
      <c r="AI39" s="203">
        <f t="shared" si="8"/>
      </c>
      <c r="AJ39" s="204">
        <f t="shared" si="9"/>
      </c>
      <c r="AK39" s="203">
        <f t="shared" si="10"/>
      </c>
      <c r="AL39" s="204">
        <f t="shared" si="11"/>
      </c>
      <c r="AM39">
        <v>36</v>
      </c>
    </row>
    <row r="40" spans="27:39" ht="13.5">
      <c r="AA40" s="199" t="s">
        <v>116</v>
      </c>
      <c r="AD40" s="265"/>
      <c r="AG40" s="203">
        <f t="shared" si="6"/>
      </c>
      <c r="AH40" s="204">
        <f t="shared" si="7"/>
      </c>
      <c r="AI40" s="203">
        <f t="shared" si="8"/>
      </c>
      <c r="AJ40" s="204">
        <f t="shared" si="9"/>
      </c>
      <c r="AK40" s="203">
        <f t="shared" si="10"/>
      </c>
      <c r="AL40" s="204">
        <f t="shared" si="11"/>
      </c>
      <c r="AM40">
        <v>37</v>
      </c>
    </row>
    <row r="41" spans="26:39" ht="13.5">
      <c r="Z41" s="65"/>
      <c r="AA41" s="199" t="s">
        <v>122</v>
      </c>
      <c r="AC41" s="199"/>
      <c r="AD41" s="199"/>
      <c r="AG41" s="203">
        <f t="shared" si="6"/>
      </c>
      <c r="AH41" s="204">
        <f t="shared" si="7"/>
      </c>
      <c r="AI41" s="203">
        <f t="shared" si="8"/>
      </c>
      <c r="AJ41" s="204">
        <f t="shared" si="9"/>
      </c>
      <c r="AK41" s="203">
        <f t="shared" si="10"/>
      </c>
      <c r="AL41" s="204">
        <f t="shared" si="11"/>
      </c>
      <c r="AM41">
        <v>38</v>
      </c>
    </row>
    <row r="42" spans="26:39" ht="13.5">
      <c r="Z42" s="65"/>
      <c r="AA42" s="199" t="s">
        <v>128</v>
      </c>
      <c r="AC42" s="199"/>
      <c r="AD42" s="195"/>
      <c r="AG42" s="203">
        <f t="shared" si="6"/>
      </c>
      <c r="AH42" s="204">
        <f t="shared" si="7"/>
      </c>
      <c r="AI42" s="203">
        <f t="shared" si="8"/>
      </c>
      <c r="AJ42" s="204">
        <f t="shared" si="9"/>
      </c>
      <c r="AK42" s="203">
        <f t="shared" si="10"/>
      </c>
      <c r="AL42" s="204">
        <f t="shared" si="11"/>
      </c>
      <c r="AM42">
        <v>39</v>
      </c>
    </row>
    <row r="43" spans="26:39" ht="13.5">
      <c r="Z43" s="65"/>
      <c r="AA43" s="199" t="s">
        <v>103</v>
      </c>
      <c r="AG43" s="205">
        <f t="shared" si="6"/>
      </c>
      <c r="AH43" s="206">
        <f t="shared" si="7"/>
      </c>
      <c r="AI43" s="205">
        <f t="shared" si="8"/>
      </c>
      <c r="AJ43" s="206">
        <f t="shared" si="9"/>
      </c>
      <c r="AK43" s="205">
        <f t="shared" si="10"/>
      </c>
      <c r="AL43" s="206">
        <f t="shared" si="11"/>
      </c>
      <c r="AM43">
        <v>40</v>
      </c>
    </row>
    <row r="44" spans="26:27" ht="13.5">
      <c r="Z44" s="65"/>
      <c r="AA44" s="199" t="s">
        <v>111</v>
      </c>
    </row>
    <row r="45" spans="26:27" ht="13.5">
      <c r="Z45" s="65"/>
      <c r="AA45" s="199" t="s">
        <v>117</v>
      </c>
    </row>
    <row r="46" spans="26:27" ht="13.5">
      <c r="Z46" s="65"/>
      <c r="AA46" s="199" t="s">
        <v>123</v>
      </c>
    </row>
    <row r="47" spans="26:27" ht="13.5">
      <c r="Z47" s="65"/>
      <c r="AA47" s="199" t="s">
        <v>129</v>
      </c>
    </row>
    <row r="48" spans="26:27" ht="13.5">
      <c r="Z48" s="65"/>
      <c r="AA48" s="199" t="s">
        <v>104</v>
      </c>
    </row>
    <row r="49" spans="26:27" ht="13.5">
      <c r="Z49" s="65"/>
      <c r="AA49" s="199" t="s">
        <v>167</v>
      </c>
    </row>
    <row r="50" spans="26:27" ht="13.5">
      <c r="Z50" s="65"/>
      <c r="AA50" s="199" t="s">
        <v>171</v>
      </c>
    </row>
    <row r="51" spans="26:29" ht="13.5">
      <c r="Z51" s="65"/>
      <c r="AA51" s="199" t="s">
        <v>175</v>
      </c>
      <c r="AC51" s="265"/>
    </row>
    <row r="52" spans="26:27" ht="13.5">
      <c r="Z52" s="65"/>
      <c r="AA52" s="199" t="s">
        <v>179</v>
      </c>
    </row>
    <row r="53" spans="26:27" ht="13.5">
      <c r="Z53" s="65"/>
      <c r="AA53" s="199" t="s">
        <v>105</v>
      </c>
    </row>
    <row r="54" ht="13.5">
      <c r="Z54" s="65"/>
    </row>
    <row r="55" spans="26:27" ht="13.5">
      <c r="Z55" s="65"/>
      <c r="AA55" s="195"/>
    </row>
    <row r="56" ht="13.5">
      <c r="Z56" s="65"/>
    </row>
    <row r="57" spans="26:27" ht="13.5">
      <c r="Z57" s="65"/>
      <c r="AA57" s="199"/>
    </row>
    <row r="58" spans="26:27" ht="13.5">
      <c r="Z58" s="65"/>
      <c r="AA58" s="199"/>
    </row>
    <row r="59" spans="26:27" ht="13.5">
      <c r="Z59" s="65"/>
      <c r="AA59" s="199"/>
    </row>
    <row r="60" spans="26:29" ht="13.5">
      <c r="Z60" s="65"/>
      <c r="AA60" s="195"/>
      <c r="AC60" s="193"/>
    </row>
    <row r="61" ht="13.5">
      <c r="Z61" s="65"/>
    </row>
    <row r="62" ht="13.5">
      <c r="Z62" s="65"/>
    </row>
    <row r="63" ht="13.5">
      <c r="Z63" s="65"/>
    </row>
    <row r="64" ht="13.5">
      <c r="Z64" s="65"/>
    </row>
    <row r="65" ht="13.5">
      <c r="Z65" s="65"/>
    </row>
    <row r="66" ht="13.5">
      <c r="Z66" s="65"/>
    </row>
    <row r="67" ht="13.5">
      <c r="Z67" s="65"/>
    </row>
    <row r="68" ht="13.5">
      <c r="Z68" s="65"/>
    </row>
    <row r="69" ht="13.5">
      <c r="Z69" s="65"/>
    </row>
    <row r="70" ht="13.5">
      <c r="Z70" s="65"/>
    </row>
    <row r="71" ht="13.5">
      <c r="Z71" s="65"/>
    </row>
    <row r="72" ht="13.5">
      <c r="Z72" s="65"/>
    </row>
    <row r="73" ht="13.5">
      <c r="Z73" s="65"/>
    </row>
    <row r="74" ht="13.5">
      <c r="Z74" s="65"/>
    </row>
    <row r="75" ht="13.5">
      <c r="Z75" s="65"/>
    </row>
    <row r="76" ht="13.5">
      <c r="Z76" s="65"/>
    </row>
    <row r="77" ht="13.5">
      <c r="AA77" s="265"/>
    </row>
    <row r="78" ht="13.5">
      <c r="AA78" s="199"/>
    </row>
    <row r="79" ht="13.5">
      <c r="AA79" s="199"/>
    </row>
    <row r="80" ht="13.5">
      <c r="AA80" s="199"/>
    </row>
    <row r="81" ht="13.5">
      <c r="AA81" s="195"/>
    </row>
    <row r="98" ht="13.5">
      <c r="AA98" s="265"/>
    </row>
    <row r="116" ht="13.5">
      <c r="AA116" s="193"/>
    </row>
  </sheetData>
  <sheetProtection/>
  <mergeCells count="3">
    <mergeCell ref="AG3:AH3"/>
    <mergeCell ref="AI3:AJ3"/>
    <mergeCell ref="AK3:AL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9"/>
  <sheetViews>
    <sheetView zoomScaleSheetLayoutView="100" zoomScalePageLayoutView="0" workbookViewId="0" topLeftCell="A7">
      <selection activeCell="D14" sqref="D14"/>
    </sheetView>
  </sheetViews>
  <sheetFormatPr defaultColWidth="9.00390625" defaultRowHeight="13.5"/>
  <cols>
    <col min="1" max="1" width="7.00390625" style="64" customWidth="1"/>
    <col min="2" max="2" width="9.625" style="65" customWidth="1"/>
    <col min="3" max="3" width="9.625" style="341" customWidth="1"/>
    <col min="4" max="4" width="31.25390625" style="33" customWidth="1"/>
    <col min="5" max="5" width="18.625" style="38" customWidth="1"/>
    <col min="6" max="6" width="9.375" style="38" customWidth="1"/>
    <col min="7" max="16384" width="9.00390625" style="64" customWidth="1"/>
  </cols>
  <sheetData>
    <row r="1" spans="1:6" ht="19.5" customHeight="1">
      <c r="A1" s="62"/>
      <c r="B1" s="478" t="s">
        <v>133</v>
      </c>
      <c r="C1" s="478"/>
      <c r="D1" s="478"/>
      <c r="E1" s="478"/>
      <c r="F1" s="62"/>
    </row>
    <row r="2" spans="1:6" ht="19.5" customHeight="1" thickBot="1">
      <c r="A2" s="63"/>
      <c r="B2" s="477"/>
      <c r="C2" s="477"/>
      <c r="D2" s="477"/>
      <c r="E2" s="477"/>
      <c r="F2" s="63"/>
    </row>
    <row r="3" spans="2:6" ht="25.5" customHeight="1" thickBot="1">
      <c r="B3" s="56" t="s">
        <v>2</v>
      </c>
      <c r="C3" s="53" t="s">
        <v>82</v>
      </c>
      <c r="D3" s="60" t="s">
        <v>83</v>
      </c>
      <c r="E3" s="60" t="s">
        <v>3</v>
      </c>
      <c r="F3" s="61" t="s">
        <v>158</v>
      </c>
    </row>
    <row r="4" spans="2:6" ht="26.25" customHeight="1">
      <c r="B4" s="54">
        <v>1</v>
      </c>
      <c r="C4" s="211" t="s">
        <v>49</v>
      </c>
      <c r="D4" s="365" t="s">
        <v>134</v>
      </c>
      <c r="E4" s="211" t="s">
        <v>135</v>
      </c>
      <c r="F4" s="366" t="s">
        <v>156</v>
      </c>
    </row>
    <row r="5" spans="2:6" ht="26.25" customHeight="1">
      <c r="B5" s="55">
        <v>2</v>
      </c>
      <c r="C5" s="212" t="s">
        <v>5</v>
      </c>
      <c r="D5" s="80" t="s">
        <v>13</v>
      </c>
      <c r="E5" s="368" t="s">
        <v>23</v>
      </c>
      <c r="F5" s="81" t="s">
        <v>156</v>
      </c>
    </row>
    <row r="6" spans="2:6" ht="26.25" customHeight="1">
      <c r="B6" s="55">
        <v>3</v>
      </c>
      <c r="C6" s="212" t="s">
        <v>7</v>
      </c>
      <c r="D6" s="213" t="s">
        <v>136</v>
      </c>
      <c r="E6" s="212" t="s">
        <v>137</v>
      </c>
      <c r="F6" s="81" t="s">
        <v>156</v>
      </c>
    </row>
    <row r="7" spans="2:6" ht="26.25" customHeight="1">
      <c r="B7" s="55">
        <v>4</v>
      </c>
      <c r="C7" s="212" t="s">
        <v>132</v>
      </c>
      <c r="D7" s="80" t="s">
        <v>20</v>
      </c>
      <c r="E7" s="368" t="s">
        <v>18</v>
      </c>
      <c r="F7" s="81" t="s">
        <v>156</v>
      </c>
    </row>
    <row r="8" spans="2:6" ht="26.25" customHeight="1">
      <c r="B8" s="55">
        <v>5</v>
      </c>
      <c r="C8" s="212" t="s">
        <v>6</v>
      </c>
      <c r="D8" s="80" t="s">
        <v>15</v>
      </c>
      <c r="E8" s="368" t="s">
        <v>30</v>
      </c>
      <c r="F8" s="81" t="s">
        <v>156</v>
      </c>
    </row>
    <row r="9" spans="2:6" ht="26.25" customHeight="1">
      <c r="B9" s="55">
        <v>6</v>
      </c>
      <c r="C9" s="212" t="s">
        <v>181</v>
      </c>
      <c r="D9" s="80" t="s">
        <v>17</v>
      </c>
      <c r="E9" s="212" t="s">
        <v>199</v>
      </c>
      <c r="F9" s="81" t="s">
        <v>156</v>
      </c>
    </row>
    <row r="10" spans="2:6" ht="26.25" customHeight="1">
      <c r="B10" s="55">
        <v>7</v>
      </c>
      <c r="C10" s="212" t="s">
        <v>180</v>
      </c>
      <c r="D10" s="213" t="s">
        <v>138</v>
      </c>
      <c r="E10" s="212" t="s">
        <v>139</v>
      </c>
      <c r="F10" s="81" t="s">
        <v>156</v>
      </c>
    </row>
    <row r="11" spans="2:6" ht="26.25" customHeight="1">
      <c r="B11" s="55">
        <v>8</v>
      </c>
      <c r="C11" s="212" t="s">
        <v>182</v>
      </c>
      <c r="D11" s="213" t="s">
        <v>69</v>
      </c>
      <c r="E11" s="212" t="s">
        <v>70</v>
      </c>
      <c r="F11" s="81" t="s">
        <v>156</v>
      </c>
    </row>
    <row r="12" spans="2:6" ht="26.25" customHeight="1">
      <c r="B12" s="55">
        <v>9</v>
      </c>
      <c r="C12" s="212" t="s">
        <v>183</v>
      </c>
      <c r="D12" s="80" t="s">
        <v>140</v>
      </c>
      <c r="E12" s="368" t="s">
        <v>31</v>
      </c>
      <c r="F12" s="81" t="s">
        <v>156</v>
      </c>
    </row>
    <row r="13" spans="2:6" ht="26.25" customHeight="1">
      <c r="B13" s="55">
        <v>10</v>
      </c>
      <c r="C13" s="212" t="s">
        <v>184</v>
      </c>
      <c r="D13" s="80" t="s">
        <v>14</v>
      </c>
      <c r="E13" s="368" t="s">
        <v>74</v>
      </c>
      <c r="F13" s="81" t="s">
        <v>156</v>
      </c>
    </row>
    <row r="14" spans="2:6" ht="26.25" customHeight="1">
      <c r="B14" s="55">
        <v>11</v>
      </c>
      <c r="C14" s="212" t="s">
        <v>185</v>
      </c>
      <c r="D14" s="213" t="s">
        <v>72</v>
      </c>
      <c r="E14" s="212" t="s">
        <v>73</v>
      </c>
      <c r="F14" s="81" t="s">
        <v>156</v>
      </c>
    </row>
    <row r="15" spans="2:6" ht="26.25" customHeight="1">
      <c r="B15" s="55">
        <v>12</v>
      </c>
      <c r="C15" s="212" t="s">
        <v>186</v>
      </c>
      <c r="D15" s="213" t="s">
        <v>141</v>
      </c>
      <c r="E15" s="212" t="s">
        <v>200</v>
      </c>
      <c r="F15" s="81" t="s">
        <v>157</v>
      </c>
    </row>
    <row r="16" spans="2:6" ht="26.25" customHeight="1">
      <c r="B16" s="55">
        <v>13</v>
      </c>
      <c r="C16" s="212" t="s">
        <v>187</v>
      </c>
      <c r="D16" s="80" t="s">
        <v>32</v>
      </c>
      <c r="E16" s="368" t="s">
        <v>22</v>
      </c>
      <c r="F16" s="81" t="s">
        <v>156</v>
      </c>
    </row>
    <row r="17" spans="2:6" ht="26.25" customHeight="1">
      <c r="B17" s="55">
        <v>14</v>
      </c>
      <c r="C17" s="212" t="s">
        <v>188</v>
      </c>
      <c r="D17" s="363" t="s">
        <v>24</v>
      </c>
      <c r="E17" s="313" t="s">
        <v>21</v>
      </c>
      <c r="F17" s="81" t="s">
        <v>156</v>
      </c>
    </row>
    <row r="18" spans="2:6" ht="26.25" customHeight="1" thickBot="1">
      <c r="B18" s="210">
        <v>15</v>
      </c>
      <c r="C18" s="214" t="s">
        <v>189</v>
      </c>
      <c r="D18" s="364" t="s">
        <v>84</v>
      </c>
      <c r="E18" s="369" t="s">
        <v>19</v>
      </c>
      <c r="F18" s="217" t="s">
        <v>156</v>
      </c>
    </row>
    <row r="19" spans="2:6" ht="26.25" customHeight="1" thickTop="1">
      <c r="B19" s="336" t="s">
        <v>146</v>
      </c>
      <c r="C19" s="215" t="s">
        <v>25</v>
      </c>
      <c r="D19" s="216" t="s">
        <v>142</v>
      </c>
      <c r="E19" s="370" t="s">
        <v>23</v>
      </c>
      <c r="F19" s="218" t="s">
        <v>156</v>
      </c>
    </row>
    <row r="20" spans="2:6" ht="26.25" customHeight="1">
      <c r="B20" s="337" t="s">
        <v>147</v>
      </c>
      <c r="C20" s="212" t="s">
        <v>10</v>
      </c>
      <c r="D20" s="80" t="s">
        <v>143</v>
      </c>
      <c r="E20" s="212" t="s">
        <v>199</v>
      </c>
      <c r="F20" s="81" t="s">
        <v>156</v>
      </c>
    </row>
    <row r="21" spans="2:6" ht="26.25" customHeight="1">
      <c r="B21" s="337" t="s">
        <v>148</v>
      </c>
      <c r="C21" s="212" t="s">
        <v>9</v>
      </c>
      <c r="D21" s="80" t="s">
        <v>76</v>
      </c>
      <c r="E21" s="212" t="s">
        <v>199</v>
      </c>
      <c r="F21" s="81" t="s">
        <v>156</v>
      </c>
    </row>
    <row r="22" spans="2:6" ht="26.25" customHeight="1">
      <c r="B22" s="337" t="s">
        <v>149</v>
      </c>
      <c r="C22" s="212" t="s">
        <v>26</v>
      </c>
      <c r="D22" s="213" t="s">
        <v>85</v>
      </c>
      <c r="E22" s="212" t="s">
        <v>139</v>
      </c>
      <c r="F22" s="81" t="s">
        <v>156</v>
      </c>
    </row>
    <row r="23" spans="2:6" ht="26.25" customHeight="1">
      <c r="B23" s="337" t="s">
        <v>150</v>
      </c>
      <c r="C23" s="212" t="s">
        <v>190</v>
      </c>
      <c r="D23" s="213" t="s">
        <v>71</v>
      </c>
      <c r="E23" s="212" t="s">
        <v>70</v>
      </c>
      <c r="F23" s="81" t="s">
        <v>156</v>
      </c>
    </row>
    <row r="24" spans="2:6" ht="26.25" customHeight="1">
      <c r="B24" s="337" t="s">
        <v>151</v>
      </c>
      <c r="C24" s="212" t="s">
        <v>191</v>
      </c>
      <c r="D24" s="80" t="s">
        <v>86</v>
      </c>
      <c r="E24" s="368" t="s">
        <v>31</v>
      </c>
      <c r="F24" s="81" t="s">
        <v>156</v>
      </c>
    </row>
    <row r="25" spans="2:6" ht="26.25" customHeight="1">
      <c r="B25" s="337" t="s">
        <v>152</v>
      </c>
      <c r="C25" s="212" t="s">
        <v>192</v>
      </c>
      <c r="D25" s="213" t="s">
        <v>144</v>
      </c>
      <c r="E25" s="212" t="s">
        <v>200</v>
      </c>
      <c r="F25" s="81" t="s">
        <v>157</v>
      </c>
    </row>
    <row r="26" spans="2:6" ht="26.25" customHeight="1">
      <c r="B26" s="337" t="s">
        <v>153</v>
      </c>
      <c r="C26" s="212" t="s">
        <v>193</v>
      </c>
      <c r="D26" s="213" t="s">
        <v>33</v>
      </c>
      <c r="E26" s="212" t="s">
        <v>22</v>
      </c>
      <c r="F26" s="81" t="s">
        <v>156</v>
      </c>
    </row>
    <row r="27" spans="2:6" ht="26.25" customHeight="1">
      <c r="B27" s="337" t="s">
        <v>154</v>
      </c>
      <c r="C27" s="212" t="s">
        <v>194</v>
      </c>
      <c r="D27" s="80" t="s">
        <v>145</v>
      </c>
      <c r="E27" s="368" t="s">
        <v>74</v>
      </c>
      <c r="F27" s="81" t="s">
        <v>156</v>
      </c>
    </row>
    <row r="28" spans="2:6" ht="26.25" customHeight="1" thickBot="1">
      <c r="B28" s="338" t="s">
        <v>155</v>
      </c>
      <c r="C28" s="339" t="s">
        <v>195</v>
      </c>
      <c r="D28" s="367" t="s">
        <v>87</v>
      </c>
      <c r="E28" s="371" t="s">
        <v>21</v>
      </c>
      <c r="F28" s="340" t="s">
        <v>156</v>
      </c>
    </row>
    <row r="29" spans="2:3" ht="19.5" customHeight="1">
      <c r="B29" s="66"/>
      <c r="C29" s="67"/>
    </row>
    <row r="30" spans="2:3" ht="19.5" customHeight="1">
      <c r="B30" s="66"/>
      <c r="C30" s="67"/>
    </row>
    <row r="31" spans="2:3" ht="19.5" customHeight="1">
      <c r="B31" s="66"/>
      <c r="C31" s="67"/>
    </row>
    <row r="32" spans="2:3" ht="19.5" customHeight="1">
      <c r="B32" s="66"/>
      <c r="C32" s="67"/>
    </row>
    <row r="33" spans="2:3" ht="19.5" customHeight="1">
      <c r="B33" s="66"/>
      <c r="C33" s="67"/>
    </row>
    <row r="34" spans="2:3" ht="19.5" customHeight="1">
      <c r="B34" s="66"/>
      <c r="C34" s="67"/>
    </row>
    <row r="35" spans="2:3" ht="19.5" customHeight="1">
      <c r="B35" s="66"/>
      <c r="C35" s="67"/>
    </row>
    <row r="36" spans="2:3" ht="19.5" customHeight="1">
      <c r="B36" s="66"/>
      <c r="C36" s="67"/>
    </row>
    <row r="37" spans="2:3" ht="19.5" customHeight="1">
      <c r="B37" s="66"/>
      <c r="C37" s="67"/>
    </row>
    <row r="38" spans="2:3" ht="19.5" customHeight="1">
      <c r="B38" s="66"/>
      <c r="C38" s="67"/>
    </row>
    <row r="39" spans="2:3" ht="19.5" customHeight="1">
      <c r="B39" s="66"/>
      <c r="C39" s="67"/>
    </row>
    <row r="40" spans="2:3" ht="19.5" customHeight="1">
      <c r="B40" s="66"/>
      <c r="C40" s="67"/>
    </row>
    <row r="41" spans="2:3" ht="19.5" customHeight="1">
      <c r="B41" s="66"/>
      <c r="C41" s="67"/>
    </row>
    <row r="42" spans="2:3" ht="19.5" customHeight="1">
      <c r="B42" s="66"/>
      <c r="C42" s="67"/>
    </row>
    <row r="43" spans="2:3" ht="19.5" customHeight="1">
      <c r="B43" s="66"/>
      <c r="C43" s="67"/>
    </row>
    <row r="44" spans="2:3" ht="19.5" customHeight="1">
      <c r="B44" s="66"/>
      <c r="C44" s="67"/>
    </row>
    <row r="45" spans="2:3" ht="19.5" customHeight="1">
      <c r="B45" s="66"/>
      <c r="C45" s="67"/>
    </row>
    <row r="46" spans="2:6" ht="19.5" customHeight="1">
      <c r="B46" s="68"/>
      <c r="C46" s="67"/>
      <c r="D46" s="69"/>
      <c r="E46" s="68"/>
      <c r="F46" s="68"/>
    </row>
    <row r="47" spans="2:6" ht="19.5" customHeight="1">
      <c r="B47" s="68"/>
      <c r="C47" s="67"/>
      <c r="D47" s="69"/>
      <c r="E47" s="68"/>
      <c r="F47" s="68"/>
    </row>
    <row r="48" spans="2:6" ht="19.5" customHeight="1">
      <c r="B48" s="68"/>
      <c r="C48" s="67"/>
      <c r="D48" s="69"/>
      <c r="E48" s="68"/>
      <c r="F48" s="68"/>
    </row>
    <row r="49" spans="2:6" ht="19.5" customHeight="1">
      <c r="B49" s="68"/>
      <c r="C49" s="67"/>
      <c r="D49" s="70"/>
      <c r="E49" s="71"/>
      <c r="F49" s="71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2:E2"/>
    <mergeCell ref="B1:E1"/>
  </mergeCells>
  <printOptions horizontalCentered="1"/>
  <pageMargins left="0.3937007874015748" right="0.5905511811023623" top="0.984251968503937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46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3.5"/>
  <cols>
    <col min="1" max="1" width="4.625" style="24" customWidth="1"/>
    <col min="2" max="2" width="8.625" style="29" customWidth="1"/>
    <col min="3" max="3" width="4.625" style="24" customWidth="1"/>
    <col min="4" max="4" width="3.50390625" style="24" hidden="1" customWidth="1"/>
    <col min="5" max="5" width="5.625" style="97" customWidth="1"/>
    <col min="6" max="6" width="27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97" customWidth="1"/>
    <col min="11" max="11" width="27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97" customWidth="1"/>
    <col min="16" max="16" width="27.625" style="25" customWidth="1"/>
    <col min="17" max="18" width="4.625" style="24" customWidth="1"/>
    <col min="19" max="19" width="3.50390625" style="24" hidden="1" customWidth="1"/>
    <col min="20" max="20" width="5.625" style="97" customWidth="1"/>
    <col min="21" max="21" width="27.625" style="25" customWidth="1"/>
    <col min="22" max="22" width="0.5" style="25" customWidth="1"/>
    <col min="23" max="23" width="4.625" style="42" customWidth="1"/>
    <col min="24" max="24" width="3.50390625" style="42" hidden="1" customWidth="1"/>
    <col min="25" max="25" width="5.625" style="271" customWidth="1"/>
    <col min="26" max="26" width="25.625" style="35" customWidth="1"/>
    <col min="27" max="28" width="4.625" style="42" customWidth="1"/>
    <col min="29" max="29" width="3.75390625" style="42" hidden="1" customWidth="1"/>
    <col min="30" max="30" width="5.625" style="271" customWidth="1"/>
    <col min="31" max="31" width="25.625" style="35" customWidth="1"/>
    <col min="32" max="32" width="9.00390625" style="40" customWidth="1"/>
    <col min="33" max="33" width="6.625" style="40" hidden="1" customWidth="1"/>
    <col min="34" max="34" width="6.625" style="91" hidden="1" customWidth="1"/>
    <col min="35" max="16384" width="9.00390625" style="40" customWidth="1"/>
  </cols>
  <sheetData>
    <row r="1" spans="2:31" ht="21.75" customHeight="1">
      <c r="B1" s="345"/>
      <c r="C1" s="263"/>
      <c r="D1" s="263"/>
      <c r="E1" s="263"/>
      <c r="F1" s="263"/>
      <c r="G1" s="263"/>
      <c r="H1" s="263"/>
      <c r="I1" s="263"/>
      <c r="J1" s="263"/>
      <c r="K1" s="381" t="str">
        <f>'チーム表'!$B$1</f>
        <v>第３回　小学生新人戦ドッジボール大会</v>
      </c>
      <c r="L1" s="263"/>
      <c r="M1" s="263"/>
      <c r="N1" s="263"/>
      <c r="O1" s="263"/>
      <c r="P1" s="263"/>
      <c r="Q1" s="263"/>
      <c r="R1" s="263"/>
      <c r="S1" s="263"/>
      <c r="V1" s="115"/>
      <c r="W1" s="335"/>
      <c r="X1" s="335"/>
      <c r="Y1" s="361" t="s">
        <v>80</v>
      </c>
      <c r="Z1" s="342">
        <v>25</v>
      </c>
      <c r="AA1" s="115"/>
      <c r="AB1" s="115"/>
      <c r="AC1" s="115"/>
      <c r="AD1" s="116"/>
      <c r="AE1" s="115"/>
    </row>
    <row r="2" spans="5:23" ht="7.5" customHeight="1" hidden="1">
      <c r="E2" s="92"/>
      <c r="G2" s="21"/>
      <c r="J2" s="92"/>
      <c r="O2" s="92"/>
      <c r="T2" s="360" t="s">
        <v>81</v>
      </c>
      <c r="U2" s="354" t="s">
        <v>130</v>
      </c>
      <c r="W2" s="343" t="s">
        <v>131</v>
      </c>
    </row>
    <row r="3" spans="1:31" ht="17.25" customHeight="1">
      <c r="A3" s="479" t="s">
        <v>16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X3" s="344"/>
      <c r="Y3" s="344"/>
      <c r="Z3" s="344"/>
      <c r="AA3" s="261"/>
      <c r="AB3" s="261"/>
      <c r="AC3" s="261"/>
      <c r="AD3" s="261"/>
      <c r="AE3" s="261"/>
    </row>
    <row r="4" spans="3:27" ht="9.75" customHeight="1" thickBot="1">
      <c r="C4" s="29"/>
      <c r="D4" s="29"/>
      <c r="E4" s="93"/>
      <c r="F4" s="27"/>
      <c r="G4" s="43"/>
      <c r="H4" s="44"/>
      <c r="I4" s="44"/>
      <c r="J4" s="102"/>
      <c r="L4" s="45"/>
      <c r="M4" s="42"/>
      <c r="N4" s="42"/>
      <c r="O4" s="103"/>
      <c r="P4" s="26"/>
      <c r="Q4" s="41"/>
      <c r="R4" s="42"/>
      <c r="S4" s="42"/>
      <c r="T4" s="103"/>
      <c r="U4" s="26"/>
      <c r="V4" s="26"/>
      <c r="AA4" s="29"/>
    </row>
    <row r="5" spans="1:34" s="258" customFormat="1" ht="19.5" customHeight="1" thickBot="1">
      <c r="A5" s="243"/>
      <c r="B5" s="244" t="s">
        <v>4</v>
      </c>
      <c r="C5" s="245"/>
      <c r="D5" s="246"/>
      <c r="E5" s="247" t="s">
        <v>39</v>
      </c>
      <c r="F5" s="248" t="s">
        <v>28</v>
      </c>
      <c r="G5" s="249"/>
      <c r="H5" s="250"/>
      <c r="I5" s="246"/>
      <c r="J5" s="251" t="s">
        <v>39</v>
      </c>
      <c r="K5" s="248" t="s">
        <v>28</v>
      </c>
      <c r="L5" s="252"/>
      <c r="M5" s="253"/>
      <c r="N5" s="246"/>
      <c r="O5" s="247" t="s">
        <v>39</v>
      </c>
      <c r="P5" s="254" t="s">
        <v>29</v>
      </c>
      <c r="Q5" s="246"/>
      <c r="R5" s="255"/>
      <c r="S5" s="246"/>
      <c r="T5" s="247" t="s">
        <v>39</v>
      </c>
      <c r="U5" s="302" t="s">
        <v>29</v>
      </c>
      <c r="V5" s="274"/>
      <c r="W5" s="273"/>
      <c r="X5" s="273"/>
      <c r="Y5" s="274"/>
      <c r="Z5" s="274"/>
      <c r="AA5" s="273"/>
      <c r="AB5" s="273"/>
      <c r="AC5" s="273"/>
      <c r="AD5" s="273"/>
      <c r="AE5" s="274"/>
      <c r="AH5" s="259"/>
    </row>
    <row r="6" spans="1:34" ht="19.5" customHeight="1">
      <c r="A6" s="235">
        <v>1</v>
      </c>
      <c r="B6" s="225">
        <v>0.3958333333333333</v>
      </c>
      <c r="C6" s="223" t="str">
        <f>'組合表'!AG4</f>
        <v>A1</v>
      </c>
      <c r="D6" s="32" t="str">
        <f>CONCATENATE(C6,H6)</f>
        <v>A1A2</v>
      </c>
      <c r="E6" s="94">
        <v>9</v>
      </c>
      <c r="F6" s="350" t="str">
        <f>VLOOKUP(C6,'チーム表'!C:D,2,FALSE)</f>
        <v>珠洲クラブ</v>
      </c>
      <c r="G6" s="227" t="s">
        <v>12</v>
      </c>
      <c r="H6" s="227" t="str">
        <f>'組合表'!AH4</f>
        <v>A2</v>
      </c>
      <c r="I6" s="50" t="str">
        <f>CONCATENATE(H6,C6)</f>
        <v>A2A1</v>
      </c>
      <c r="J6" s="107">
        <v>3</v>
      </c>
      <c r="K6" s="350" t="str">
        <f>VLOOKUP(H6,'チーム表'!C:D,2,FALSE)</f>
        <v>米丸ドッジボールクラブ</v>
      </c>
      <c r="L6" s="51"/>
      <c r="M6" s="227" t="str">
        <f>'組合表'!AI4</f>
        <v>B1</v>
      </c>
      <c r="N6" s="32" t="str">
        <f>CONCATENATE(M6,R6)</f>
        <v>B1B2</v>
      </c>
      <c r="O6" s="104">
        <v>8</v>
      </c>
      <c r="P6" s="350" t="str">
        <f>VLOOKUP(M6,'チーム表'!C:D,2,FALSE)</f>
        <v>小木クラブ</v>
      </c>
      <c r="Q6" s="239" t="s">
        <v>12</v>
      </c>
      <c r="R6" s="227" t="str">
        <f>'組合表'!AJ4</f>
        <v>B2</v>
      </c>
      <c r="S6" s="50" t="str">
        <f>CONCATENATE(R6,M6)</f>
        <v>B2B1</v>
      </c>
      <c r="T6" s="107">
        <v>3</v>
      </c>
      <c r="U6" s="346" t="str">
        <f>VLOOKUP(R6,'チーム表'!C:D,2,FALSE)</f>
        <v>鞍月アタッカーズ</v>
      </c>
      <c r="V6" s="35"/>
      <c r="X6" s="29"/>
      <c r="Z6" s="278"/>
      <c r="AE6" s="278"/>
      <c r="AG6" s="305" t="str">
        <f aca="true" t="shared" si="0" ref="AG6:AG17">D6</f>
        <v>A1A2</v>
      </c>
      <c r="AH6" s="305">
        <f>IF(E6="","",E6)</f>
        <v>9</v>
      </c>
    </row>
    <row r="7" spans="1:34" ht="19.5" customHeight="1">
      <c r="A7" s="236">
        <v>2</v>
      </c>
      <c r="B7" s="226">
        <v>0.40277777777777773</v>
      </c>
      <c r="C7" s="223" t="s">
        <v>9</v>
      </c>
      <c r="D7" s="32" t="str">
        <f aca="true" t="shared" si="1" ref="D7:D31">CONCATENATE(C7,H7)</f>
        <v>D2D4</v>
      </c>
      <c r="E7" s="95">
        <v>0</v>
      </c>
      <c r="F7" s="348" t="str">
        <f>VLOOKUP(C7,'チーム表'!C:D,2,FALSE)</f>
        <v>寺井クラブJr</v>
      </c>
      <c r="G7" s="228" t="s">
        <v>12</v>
      </c>
      <c r="H7" s="223" t="s">
        <v>201</v>
      </c>
      <c r="I7" s="50" t="str">
        <f aca="true" t="shared" si="2" ref="I7:I31">CONCATENATE(H7,C7)</f>
        <v>D4D2</v>
      </c>
      <c r="J7" s="108">
        <v>6</v>
      </c>
      <c r="K7" s="348" t="str">
        <f>VLOOKUP(H7,'チーム表'!C:D,2,FALSE)</f>
        <v>福光サンダーホープス</v>
      </c>
      <c r="L7" s="47"/>
      <c r="M7" s="223" t="s">
        <v>191</v>
      </c>
      <c r="N7" s="32" t="str">
        <f aca="true" t="shared" si="3" ref="N7:N31">CONCATENATE(M7,R7)</f>
        <v>E3E4</v>
      </c>
      <c r="O7" s="105">
        <v>3</v>
      </c>
      <c r="P7" s="348" t="str">
        <f>VLOOKUP(M7,'チーム表'!C:D,2,FALSE)</f>
        <v>向本折クラブ New</v>
      </c>
      <c r="Q7" s="240" t="s">
        <v>12</v>
      </c>
      <c r="R7" s="223" t="s">
        <v>193</v>
      </c>
      <c r="S7" s="50" t="str">
        <f aca="true" t="shared" si="4" ref="S7:S31">CONCATENATE(R7,M7)</f>
        <v>E4E3</v>
      </c>
      <c r="T7" s="108">
        <v>1</v>
      </c>
      <c r="U7" s="352" t="str">
        <f>VLOOKUP(R7,'チーム表'!C:D,2,FALSE)</f>
        <v>ドッジの王子様</v>
      </c>
      <c r="V7" s="35"/>
      <c r="X7" s="29"/>
      <c r="Z7" s="278"/>
      <c r="AE7" s="278"/>
      <c r="AG7" s="305" t="str">
        <f t="shared" si="0"/>
        <v>D2D4</v>
      </c>
      <c r="AH7" s="305">
        <f aca="true" t="shared" si="5" ref="AH7:AH17">IF(E7="","",E7)</f>
        <v>0</v>
      </c>
    </row>
    <row r="8" spans="1:34" ht="19.5" customHeight="1">
      <c r="A8" s="236">
        <v>3</v>
      </c>
      <c r="B8" s="226">
        <v>0.40972222222222227</v>
      </c>
      <c r="C8" s="223" t="str">
        <f>'組合表'!AG6</f>
        <v>E1</v>
      </c>
      <c r="D8" s="32" t="str">
        <f t="shared" si="1"/>
        <v>E1E2</v>
      </c>
      <c r="E8" s="95">
        <v>9</v>
      </c>
      <c r="F8" s="348" t="str">
        <f>VLOOKUP(C8,'チーム表'!C:D,2,FALSE)</f>
        <v>寺井九谷クラブ</v>
      </c>
      <c r="G8" s="228" t="s">
        <v>12</v>
      </c>
      <c r="H8" s="228" t="str">
        <f>'組合表'!AH6</f>
        <v>E2</v>
      </c>
      <c r="I8" s="50" t="str">
        <f t="shared" si="2"/>
        <v>E2E1</v>
      </c>
      <c r="J8" s="108">
        <v>8</v>
      </c>
      <c r="K8" s="348" t="str">
        <f>VLOOKUP(H8,'チーム表'!C:D,2,FALSE)</f>
        <v>鵜川フェニックスジュニア</v>
      </c>
      <c r="L8" s="47"/>
      <c r="M8" s="228" t="str">
        <f>'組合表'!AI6</f>
        <v>A3</v>
      </c>
      <c r="N8" s="32" t="str">
        <f t="shared" si="3"/>
        <v>A3A4</v>
      </c>
      <c r="O8" s="105">
        <v>9</v>
      </c>
      <c r="P8" s="348" t="str">
        <f>VLOOKUP(M8,'チーム表'!C:D,2,FALSE)</f>
        <v>山中SPARS</v>
      </c>
      <c r="Q8" s="240" t="s">
        <v>12</v>
      </c>
      <c r="R8" s="228" t="str">
        <f>'組合表'!AJ6</f>
        <v>A4</v>
      </c>
      <c r="S8" s="50" t="str">
        <f t="shared" si="4"/>
        <v>A4A3</v>
      </c>
      <c r="T8" s="108">
        <v>9</v>
      </c>
      <c r="U8" s="352" t="str">
        <f>VLOOKUP(R8,'チーム表'!C:D,2,FALSE)</f>
        <v>千坂ドッジファイヤーズ</v>
      </c>
      <c r="V8" s="35"/>
      <c r="X8" s="29"/>
      <c r="Z8" s="278"/>
      <c r="AE8" s="278"/>
      <c r="AG8" s="305" t="str">
        <f t="shared" si="0"/>
        <v>E1E2</v>
      </c>
      <c r="AH8" s="305">
        <f t="shared" si="5"/>
        <v>9</v>
      </c>
    </row>
    <row r="9" spans="1:34" ht="19.5" customHeight="1">
      <c r="A9" s="236">
        <v>4</v>
      </c>
      <c r="B9" s="226">
        <v>0.4166666666666667</v>
      </c>
      <c r="C9" s="223" t="str">
        <f>'組合表'!AG7</f>
        <v>B3</v>
      </c>
      <c r="D9" s="32" t="str">
        <f t="shared" si="1"/>
        <v>B3B4</v>
      </c>
      <c r="E9" s="95">
        <v>7</v>
      </c>
      <c r="F9" s="348" t="str">
        <f>VLOOKUP(C9,'チーム表'!C:D,2,FALSE)</f>
        <v>向本折クラブA</v>
      </c>
      <c r="G9" s="228" t="s">
        <v>12</v>
      </c>
      <c r="H9" s="228" t="str">
        <f>'組合表'!AH7</f>
        <v>B4</v>
      </c>
      <c r="I9" s="50" t="str">
        <f t="shared" si="2"/>
        <v>B4B3</v>
      </c>
      <c r="J9" s="108">
        <v>11</v>
      </c>
      <c r="K9" s="348" t="str">
        <f>VLOOKUP(H9,'チーム表'!C:D,2,FALSE)</f>
        <v>田上闘球DREAMS</v>
      </c>
      <c r="L9" s="47"/>
      <c r="M9" s="228" t="str">
        <f>'組合表'!AI7</f>
        <v>C3</v>
      </c>
      <c r="N9" s="32" t="str">
        <f t="shared" si="3"/>
        <v>C3C4</v>
      </c>
      <c r="O9" s="105">
        <v>6</v>
      </c>
      <c r="P9" s="348" t="str">
        <f>VLOOKUP(M9,'チーム表'!C:D,2,FALSE)</f>
        <v>鵜川ミラクルフェニックス</v>
      </c>
      <c r="Q9" s="240" t="s">
        <v>12</v>
      </c>
      <c r="R9" s="228" t="str">
        <f>'組合表'!AJ7</f>
        <v>C4</v>
      </c>
      <c r="S9" s="50" t="str">
        <f t="shared" si="4"/>
        <v>C4C3</v>
      </c>
      <c r="T9" s="108">
        <v>3</v>
      </c>
      <c r="U9" s="352" t="str">
        <f>VLOOKUP(R9,'チーム表'!C:D,2,FALSE)</f>
        <v>福光サンダージュニア</v>
      </c>
      <c r="V9" s="35"/>
      <c r="X9" s="29"/>
      <c r="Z9" s="278"/>
      <c r="AE9" s="278"/>
      <c r="AG9" s="305" t="str">
        <f t="shared" si="0"/>
        <v>B3B4</v>
      </c>
      <c r="AH9" s="305">
        <f t="shared" si="5"/>
        <v>7</v>
      </c>
    </row>
    <row r="10" spans="1:34" ht="19.5" customHeight="1">
      <c r="A10" s="236">
        <v>5</v>
      </c>
      <c r="B10" s="226">
        <v>0.4236111111111111</v>
      </c>
      <c r="C10" s="223" t="str">
        <f>'組合表'!AG8</f>
        <v>D3</v>
      </c>
      <c r="D10" s="32" t="str">
        <f t="shared" si="1"/>
        <v>D3D4</v>
      </c>
      <c r="E10" s="95">
        <v>6</v>
      </c>
      <c r="F10" s="348" t="str">
        <f>VLOOKUP(C10,'チーム表'!C:D,2,FALSE)</f>
        <v>山中STARS</v>
      </c>
      <c r="G10" s="228" t="s">
        <v>12</v>
      </c>
      <c r="H10" s="228" t="str">
        <f>'組合表'!AH8</f>
        <v>D4</v>
      </c>
      <c r="I10" s="50" t="str">
        <f t="shared" si="2"/>
        <v>D4D3</v>
      </c>
      <c r="J10" s="108">
        <v>0</v>
      </c>
      <c r="K10" s="348" t="str">
        <f>VLOOKUP(H10,'チーム表'!C:D,2,FALSE)</f>
        <v>福光サンダーホープス</v>
      </c>
      <c r="L10" s="47"/>
      <c r="M10" s="223" t="s">
        <v>25</v>
      </c>
      <c r="N10" s="32" t="str">
        <f t="shared" si="3"/>
        <v>D1D2</v>
      </c>
      <c r="O10" s="105">
        <v>10</v>
      </c>
      <c r="P10" s="348" t="str">
        <f>VLOOKUP(M10,'チーム表'!C:D,2,FALSE)</f>
        <v>奥能登クラブジュニア</v>
      </c>
      <c r="Q10" s="240" t="s">
        <v>12</v>
      </c>
      <c r="R10" s="223" t="s">
        <v>9</v>
      </c>
      <c r="S10" s="50" t="str">
        <f t="shared" si="4"/>
        <v>D2D1</v>
      </c>
      <c r="T10" s="108">
        <v>0</v>
      </c>
      <c r="U10" s="352" t="str">
        <f>VLOOKUP(R10,'チーム表'!C:D,2,FALSE)</f>
        <v>寺井クラブJr</v>
      </c>
      <c r="V10" s="35"/>
      <c r="X10" s="29"/>
      <c r="Z10" s="278"/>
      <c r="AE10" s="278"/>
      <c r="AG10" s="305" t="str">
        <f t="shared" si="0"/>
        <v>D3D4</v>
      </c>
      <c r="AH10" s="305">
        <f t="shared" si="5"/>
        <v>6</v>
      </c>
    </row>
    <row r="11" spans="1:34" ht="19.5" customHeight="1">
      <c r="A11" s="236">
        <v>6</v>
      </c>
      <c r="B11" s="226">
        <v>0.4305555555555556</v>
      </c>
      <c r="C11" s="223" t="str">
        <f>'組合表'!AG9</f>
        <v>A1</v>
      </c>
      <c r="D11" s="32" t="str">
        <f t="shared" si="1"/>
        <v>A1A5</v>
      </c>
      <c r="E11" s="95">
        <v>9</v>
      </c>
      <c r="F11" s="348" t="str">
        <f>VLOOKUP(C11,'チーム表'!C:D,2,FALSE)</f>
        <v>珠洲クラブ</v>
      </c>
      <c r="G11" s="228" t="s">
        <v>12</v>
      </c>
      <c r="H11" s="228" t="str">
        <f>'組合表'!AH9</f>
        <v>A5</v>
      </c>
      <c r="I11" s="50" t="str">
        <f t="shared" si="2"/>
        <v>A5A1</v>
      </c>
      <c r="J11" s="108">
        <v>4</v>
      </c>
      <c r="K11" s="348" t="str">
        <f>VLOOKUP(H11,'チーム表'!C:D,2,FALSE)</f>
        <v>三馬パワフル</v>
      </c>
      <c r="L11" s="47"/>
      <c r="M11" s="228" t="str">
        <f>'組合表'!AI9</f>
        <v>B1</v>
      </c>
      <c r="N11" s="32" t="str">
        <f t="shared" si="3"/>
        <v>B1B5</v>
      </c>
      <c r="O11" s="105">
        <v>6</v>
      </c>
      <c r="P11" s="348" t="str">
        <f>VLOOKUP(M11,'チーム表'!C:D,2,FALSE)</f>
        <v>小木クラブ</v>
      </c>
      <c r="Q11" s="240" t="s">
        <v>12</v>
      </c>
      <c r="R11" s="228" t="str">
        <f>'組合表'!AJ9</f>
        <v>B5</v>
      </c>
      <c r="S11" s="50" t="str">
        <f t="shared" si="4"/>
        <v>B5B1</v>
      </c>
      <c r="T11" s="108">
        <v>10</v>
      </c>
      <c r="U11" s="352" t="str">
        <f>VLOOKUP(R11,'チーム表'!C:D,2,FALSE)</f>
        <v>松任の大魔陣</v>
      </c>
      <c r="V11" s="35"/>
      <c r="X11" s="29"/>
      <c r="Z11" s="278"/>
      <c r="AE11" s="278"/>
      <c r="AG11" s="305" t="str">
        <f t="shared" si="0"/>
        <v>A1A5</v>
      </c>
      <c r="AH11" s="305">
        <f t="shared" si="5"/>
        <v>9</v>
      </c>
    </row>
    <row r="12" spans="1:34" ht="19.5" customHeight="1">
      <c r="A12" s="236">
        <v>7</v>
      </c>
      <c r="B12" s="226">
        <v>0.4375</v>
      </c>
      <c r="C12" s="223" t="str">
        <f>'組合表'!AG10</f>
        <v>C1</v>
      </c>
      <c r="D12" s="32" t="str">
        <f t="shared" si="1"/>
        <v>C1C5</v>
      </c>
      <c r="E12" s="95">
        <v>10</v>
      </c>
      <c r="F12" s="348" t="str">
        <f>VLOOKUP(C12,'チーム表'!C:D,2,FALSE)</f>
        <v>鳳至クラブ</v>
      </c>
      <c r="G12" s="228" t="s">
        <v>12</v>
      </c>
      <c r="H12" s="228" t="str">
        <f>'組合表'!AH10</f>
        <v>C5</v>
      </c>
      <c r="I12" s="50" t="str">
        <f t="shared" si="2"/>
        <v>C5C1</v>
      </c>
      <c r="J12" s="108">
        <v>7</v>
      </c>
      <c r="K12" s="348" t="str">
        <f>VLOOKUP(H12,'チーム表'!C:D,2,FALSE)</f>
        <v>NISHIファイヤースターズ</v>
      </c>
      <c r="L12" s="47"/>
      <c r="M12" s="228" t="str">
        <f>'組合表'!AI10</f>
        <v>D1</v>
      </c>
      <c r="N12" s="32" t="str">
        <f t="shared" si="3"/>
        <v>D1D5</v>
      </c>
      <c r="O12" s="105">
        <v>5</v>
      </c>
      <c r="P12" s="348" t="str">
        <f>VLOOKUP(M12,'チーム表'!C:D,2,FALSE)</f>
        <v>奥能登クラブジュニア</v>
      </c>
      <c r="Q12" s="240" t="s">
        <v>12</v>
      </c>
      <c r="R12" s="228" t="str">
        <f>'組合表'!AJ10</f>
        <v>D5</v>
      </c>
      <c r="S12" s="50" t="str">
        <f t="shared" si="4"/>
        <v>D5D1</v>
      </c>
      <c r="T12" s="108">
        <v>4</v>
      </c>
      <c r="U12" s="352" t="str">
        <f>VLOOKUP(R12,'チーム表'!C:D,2,FALSE)</f>
        <v>千坂Fロータスルート</v>
      </c>
      <c r="V12" s="35"/>
      <c r="X12" s="29"/>
      <c r="Z12" s="278"/>
      <c r="AE12" s="278"/>
      <c r="AG12" s="305" t="str">
        <f t="shared" si="0"/>
        <v>C1C5</v>
      </c>
      <c r="AH12" s="305">
        <f t="shared" si="5"/>
        <v>10</v>
      </c>
    </row>
    <row r="13" spans="1:34" ht="19.5" customHeight="1">
      <c r="A13" s="236">
        <v>8</v>
      </c>
      <c r="B13" s="226">
        <v>0.4444444444444444</v>
      </c>
      <c r="C13" s="223" t="str">
        <f>'組合表'!AG11</f>
        <v>E1</v>
      </c>
      <c r="D13" s="32" t="str">
        <f t="shared" si="1"/>
        <v>E1E5</v>
      </c>
      <c r="E13" s="95">
        <v>9</v>
      </c>
      <c r="F13" s="348" t="str">
        <f>VLOOKUP(C13,'チーム表'!C:D,2,FALSE)</f>
        <v>寺井九谷クラブ</v>
      </c>
      <c r="G13" s="228" t="s">
        <v>12</v>
      </c>
      <c r="H13" s="228" t="str">
        <f>'組合表'!AH11</f>
        <v>E5</v>
      </c>
      <c r="I13" s="50" t="str">
        <f t="shared" si="2"/>
        <v>E5E1</v>
      </c>
      <c r="J13" s="108">
        <v>7</v>
      </c>
      <c r="K13" s="348" t="str">
        <f>VLOOKUP(H13,'チーム表'!C:D,2,FALSE)</f>
        <v>松任の大魔陣Jr</v>
      </c>
      <c r="L13" s="47"/>
      <c r="M13" s="228" t="str">
        <f>'組合表'!AI11</f>
        <v>A2</v>
      </c>
      <c r="N13" s="32" t="str">
        <f t="shared" si="3"/>
        <v>A2A3</v>
      </c>
      <c r="O13" s="105">
        <v>2</v>
      </c>
      <c r="P13" s="348" t="str">
        <f>VLOOKUP(M13,'チーム表'!C:D,2,FALSE)</f>
        <v>米丸ドッジボールクラブ</v>
      </c>
      <c r="Q13" s="240" t="s">
        <v>12</v>
      </c>
      <c r="R13" s="228" t="str">
        <f>'組合表'!AJ11</f>
        <v>A3</v>
      </c>
      <c r="S13" s="50" t="str">
        <f t="shared" si="4"/>
        <v>A3A2</v>
      </c>
      <c r="T13" s="108">
        <v>9</v>
      </c>
      <c r="U13" s="352" t="str">
        <f>VLOOKUP(R13,'チーム表'!C:D,2,FALSE)</f>
        <v>山中SPARS</v>
      </c>
      <c r="V13" s="35"/>
      <c r="X13" s="29"/>
      <c r="Z13" s="278"/>
      <c r="AE13" s="278"/>
      <c r="AG13" s="305" t="str">
        <f t="shared" si="0"/>
        <v>E1E5</v>
      </c>
      <c r="AH13" s="305">
        <f t="shared" si="5"/>
        <v>9</v>
      </c>
    </row>
    <row r="14" spans="1:34" ht="19.5" customHeight="1">
      <c r="A14" s="236">
        <v>9</v>
      </c>
      <c r="B14" s="226">
        <v>0.4513888888888889</v>
      </c>
      <c r="C14" s="223" t="str">
        <f>'組合表'!AG12</f>
        <v>B2</v>
      </c>
      <c r="D14" s="32" t="str">
        <f t="shared" si="1"/>
        <v>B2B3</v>
      </c>
      <c r="E14" s="95">
        <v>4</v>
      </c>
      <c r="F14" s="348" t="str">
        <f>VLOOKUP(C14,'チーム表'!C:D,2,FALSE)</f>
        <v>鞍月アタッカーズ</v>
      </c>
      <c r="G14" s="228" t="s">
        <v>12</v>
      </c>
      <c r="H14" s="228" t="str">
        <f>'組合表'!AH12</f>
        <v>B3</v>
      </c>
      <c r="I14" s="50" t="str">
        <f t="shared" si="2"/>
        <v>B3B2</v>
      </c>
      <c r="J14" s="108">
        <v>9</v>
      </c>
      <c r="K14" s="348" t="str">
        <f>VLOOKUP(H14,'チーム表'!C:D,2,FALSE)</f>
        <v>向本折クラブA</v>
      </c>
      <c r="L14" s="47"/>
      <c r="M14" s="228" t="str">
        <f>'組合表'!AI12</f>
        <v>C2</v>
      </c>
      <c r="N14" s="32" t="str">
        <f t="shared" si="3"/>
        <v>C2C3</v>
      </c>
      <c r="O14" s="105">
        <v>9</v>
      </c>
      <c r="P14" s="348" t="str">
        <f>VLOOKUP(M14,'チーム表'!C:D,2,FALSE)</f>
        <v>寺井クラブ</v>
      </c>
      <c r="Q14" s="240" t="s">
        <v>12</v>
      </c>
      <c r="R14" s="228" t="str">
        <f>'組合表'!AJ12</f>
        <v>C3</v>
      </c>
      <c r="S14" s="50" t="str">
        <f t="shared" si="4"/>
        <v>C3C2</v>
      </c>
      <c r="T14" s="108">
        <v>9</v>
      </c>
      <c r="U14" s="352" t="str">
        <f>VLOOKUP(R14,'チーム表'!C:D,2,FALSE)</f>
        <v>鵜川ミラクルフェニックス</v>
      </c>
      <c r="V14" s="35"/>
      <c r="X14" s="29"/>
      <c r="Z14" s="278"/>
      <c r="AE14" s="278"/>
      <c r="AG14" s="305" t="str">
        <f t="shared" si="0"/>
        <v>B2B3</v>
      </c>
      <c r="AH14" s="305">
        <f t="shared" si="5"/>
        <v>4</v>
      </c>
    </row>
    <row r="15" spans="1:34" ht="19.5" customHeight="1">
      <c r="A15" s="236">
        <v>10</v>
      </c>
      <c r="B15" s="226">
        <v>0.4583333333333333</v>
      </c>
      <c r="C15" s="223" t="str">
        <f>'組合表'!AG13</f>
        <v>D2</v>
      </c>
      <c r="D15" s="32" t="str">
        <f t="shared" si="1"/>
        <v>D2D3</v>
      </c>
      <c r="E15" s="95">
        <v>3</v>
      </c>
      <c r="F15" s="348" t="str">
        <f>VLOOKUP(C15,'チーム表'!C:D,2,FALSE)</f>
        <v>寺井クラブJr</v>
      </c>
      <c r="G15" s="228" t="s">
        <v>12</v>
      </c>
      <c r="H15" s="228" t="str">
        <f>'組合表'!AH13</f>
        <v>D3</v>
      </c>
      <c r="I15" s="50" t="str">
        <f t="shared" si="2"/>
        <v>D3D2</v>
      </c>
      <c r="J15" s="108">
        <v>11</v>
      </c>
      <c r="K15" s="348" t="str">
        <f>VLOOKUP(H15,'チーム表'!C:D,2,FALSE)</f>
        <v>山中STARS</v>
      </c>
      <c r="L15" s="47"/>
      <c r="M15" s="223" t="s">
        <v>192</v>
      </c>
      <c r="N15" s="32" t="str">
        <f t="shared" si="3"/>
        <v>D4D5</v>
      </c>
      <c r="O15" s="105">
        <v>4</v>
      </c>
      <c r="P15" s="348" t="str">
        <f>VLOOKUP(M15,'チーム表'!C:D,2,FALSE)</f>
        <v>福光サンダーホープス</v>
      </c>
      <c r="Q15" s="240" t="s">
        <v>12</v>
      </c>
      <c r="R15" s="223" t="s">
        <v>194</v>
      </c>
      <c r="S15" s="50" t="str">
        <f t="shared" si="4"/>
        <v>D5D4</v>
      </c>
      <c r="T15" s="108">
        <v>4</v>
      </c>
      <c r="U15" s="352" t="str">
        <f>VLOOKUP(R15,'チーム表'!C:D,2,FALSE)</f>
        <v>千坂Fロータスルート</v>
      </c>
      <c r="V15" s="35"/>
      <c r="X15" s="29"/>
      <c r="Z15" s="278"/>
      <c r="AE15" s="278"/>
      <c r="AG15" s="305" t="str">
        <f t="shared" si="0"/>
        <v>D2D3</v>
      </c>
      <c r="AH15" s="305">
        <f t="shared" si="5"/>
        <v>3</v>
      </c>
    </row>
    <row r="16" spans="1:34" ht="19.5" customHeight="1">
      <c r="A16" s="236">
        <v>11</v>
      </c>
      <c r="B16" s="226">
        <v>0.46527777777777773</v>
      </c>
      <c r="C16" s="223" t="str">
        <f>'組合表'!AG14</f>
        <v>A4</v>
      </c>
      <c r="D16" s="32" t="str">
        <f t="shared" si="1"/>
        <v>A4A5</v>
      </c>
      <c r="E16" s="95">
        <v>8</v>
      </c>
      <c r="F16" s="348" t="str">
        <f>VLOOKUP(C16,'チーム表'!C:D,2,FALSE)</f>
        <v>千坂ドッジファイヤーズ</v>
      </c>
      <c r="G16" s="228" t="s">
        <v>12</v>
      </c>
      <c r="H16" s="228" t="str">
        <f>'組合表'!AH14</f>
        <v>A5</v>
      </c>
      <c r="I16" s="50" t="str">
        <f t="shared" si="2"/>
        <v>A5A4</v>
      </c>
      <c r="J16" s="108">
        <v>5</v>
      </c>
      <c r="K16" s="348" t="str">
        <f>VLOOKUP(H16,'チーム表'!C:D,2,FALSE)</f>
        <v>三馬パワフル</v>
      </c>
      <c r="L16" s="47"/>
      <c r="M16" s="228" t="str">
        <f>'組合表'!AI14</f>
        <v>B4</v>
      </c>
      <c r="N16" s="32" t="str">
        <f t="shared" si="3"/>
        <v>B4B5</v>
      </c>
      <c r="O16" s="105">
        <v>5</v>
      </c>
      <c r="P16" s="348" t="str">
        <f>VLOOKUP(M16,'チーム表'!C:D,2,FALSE)</f>
        <v>田上闘球DREAMS</v>
      </c>
      <c r="Q16" s="240" t="s">
        <v>12</v>
      </c>
      <c r="R16" s="228" t="str">
        <f>'組合表'!AJ14</f>
        <v>B5</v>
      </c>
      <c r="S16" s="50" t="str">
        <f t="shared" si="4"/>
        <v>B5B4</v>
      </c>
      <c r="T16" s="108">
        <v>9</v>
      </c>
      <c r="U16" s="352" t="str">
        <f>VLOOKUP(R16,'チーム表'!C:D,2,FALSE)</f>
        <v>松任の大魔陣</v>
      </c>
      <c r="V16" s="35"/>
      <c r="X16" s="29"/>
      <c r="Z16" s="278"/>
      <c r="AE16" s="278"/>
      <c r="AG16" s="305" t="str">
        <f t="shared" si="0"/>
        <v>A4A5</v>
      </c>
      <c r="AH16" s="305">
        <f t="shared" si="5"/>
        <v>8</v>
      </c>
    </row>
    <row r="17" spans="1:34" ht="19.5" customHeight="1">
      <c r="A17" s="236">
        <v>12</v>
      </c>
      <c r="B17" s="226">
        <v>0.47222222222222227</v>
      </c>
      <c r="C17" s="223" t="s">
        <v>26</v>
      </c>
      <c r="D17" s="32" t="str">
        <f t="shared" si="1"/>
        <v>E2E4</v>
      </c>
      <c r="E17" s="95">
        <v>6</v>
      </c>
      <c r="F17" s="348" t="str">
        <f>VLOOKUP(C17,'チーム表'!C:D,2,FALSE)</f>
        <v>鵜川フェニックスジュニア</v>
      </c>
      <c r="G17" s="228" t="s">
        <v>12</v>
      </c>
      <c r="H17" s="223" t="s">
        <v>202</v>
      </c>
      <c r="I17" s="50" t="str">
        <f t="shared" si="2"/>
        <v>E4E2</v>
      </c>
      <c r="J17" s="108">
        <v>3</v>
      </c>
      <c r="K17" s="348" t="str">
        <f>VLOOKUP(H17,'チーム表'!C:D,2,FALSE)</f>
        <v>ドッジの王子様</v>
      </c>
      <c r="L17" s="47"/>
      <c r="M17" s="223" t="s">
        <v>26</v>
      </c>
      <c r="N17" s="32" t="str">
        <f t="shared" si="3"/>
        <v>E2E3</v>
      </c>
      <c r="O17" s="105">
        <v>9</v>
      </c>
      <c r="P17" s="348" t="str">
        <f>VLOOKUP(M17,'チーム表'!C:D,2,FALSE)</f>
        <v>鵜川フェニックスジュニア</v>
      </c>
      <c r="Q17" s="240" t="s">
        <v>12</v>
      </c>
      <c r="R17" s="223" t="s">
        <v>191</v>
      </c>
      <c r="S17" s="50" t="str">
        <f t="shared" si="4"/>
        <v>E3E2</v>
      </c>
      <c r="T17" s="108">
        <v>2</v>
      </c>
      <c r="U17" s="352" t="str">
        <f>VLOOKUP(R17,'チーム表'!C:D,2,FALSE)</f>
        <v>向本折クラブ New</v>
      </c>
      <c r="V17" s="35"/>
      <c r="X17" s="29"/>
      <c r="Z17" s="278"/>
      <c r="AE17" s="278"/>
      <c r="AG17" s="305" t="str">
        <f t="shared" si="0"/>
        <v>E2E4</v>
      </c>
      <c r="AH17" s="305">
        <f t="shared" si="5"/>
        <v>6</v>
      </c>
    </row>
    <row r="18" spans="1:34" ht="19.5" customHeight="1">
      <c r="A18" s="236">
        <v>13</v>
      </c>
      <c r="B18" s="226">
        <v>0.4791666666666667</v>
      </c>
      <c r="C18" s="223" t="s">
        <v>8</v>
      </c>
      <c r="D18" s="32" t="str">
        <f t="shared" si="1"/>
        <v>C2C5</v>
      </c>
      <c r="E18" s="95">
        <v>9</v>
      </c>
      <c r="F18" s="348" t="str">
        <f>VLOOKUP(C18,'チーム表'!C:D,2,FALSE)</f>
        <v>寺井クラブ</v>
      </c>
      <c r="G18" s="228" t="s">
        <v>12</v>
      </c>
      <c r="H18" s="223" t="s">
        <v>189</v>
      </c>
      <c r="I18" s="50" t="str">
        <f t="shared" si="2"/>
        <v>C5C2</v>
      </c>
      <c r="J18" s="108">
        <v>7</v>
      </c>
      <c r="K18" s="348" t="str">
        <f>VLOOKUP(H18,'チーム表'!C:D,2,FALSE)</f>
        <v>NISHIファイヤースターズ</v>
      </c>
      <c r="L18" s="47"/>
      <c r="M18" s="223" t="s">
        <v>203</v>
      </c>
      <c r="N18" s="32" t="str">
        <f t="shared" si="3"/>
        <v>D2D5</v>
      </c>
      <c r="O18" s="105">
        <v>4</v>
      </c>
      <c r="P18" s="348" t="str">
        <f>VLOOKUP(M18,'チーム表'!C:D,2,FALSE)</f>
        <v>寺井クラブJr</v>
      </c>
      <c r="Q18" s="240" t="s">
        <v>12</v>
      </c>
      <c r="R18" s="223" t="s">
        <v>204</v>
      </c>
      <c r="S18" s="50" t="str">
        <f t="shared" si="4"/>
        <v>D5D2</v>
      </c>
      <c r="T18" s="108">
        <v>6</v>
      </c>
      <c r="U18" s="352" t="str">
        <f>VLOOKUP(R18,'チーム表'!C:D,2,FALSE)</f>
        <v>千坂Fロータスルート</v>
      </c>
      <c r="V18" s="35"/>
      <c r="X18" s="29"/>
      <c r="Z18" s="278"/>
      <c r="AE18" s="278"/>
      <c r="AG18" s="305" t="str">
        <f>D18</f>
        <v>C2C5</v>
      </c>
      <c r="AH18" s="305">
        <f>IF(E18="","",E18)</f>
        <v>9</v>
      </c>
    </row>
    <row r="19" spans="1:34" ht="19.5" customHeight="1">
      <c r="A19" s="236">
        <v>14</v>
      </c>
      <c r="B19" s="226">
        <v>0.4861111111111111</v>
      </c>
      <c r="C19" s="223" t="str">
        <f>'組合表'!AG17</f>
        <v>B1</v>
      </c>
      <c r="D19" s="32" t="str">
        <f t="shared" si="1"/>
        <v>B1B4</v>
      </c>
      <c r="E19" s="95">
        <v>6</v>
      </c>
      <c r="F19" s="348" t="str">
        <f>VLOOKUP(C19,'チーム表'!C:D,2,FALSE)</f>
        <v>小木クラブ</v>
      </c>
      <c r="G19" s="228" t="s">
        <v>12</v>
      </c>
      <c r="H19" s="228" t="str">
        <f>'組合表'!AH17</f>
        <v>B4</v>
      </c>
      <c r="I19" s="50" t="str">
        <f t="shared" si="2"/>
        <v>B4B1</v>
      </c>
      <c r="J19" s="108">
        <v>7</v>
      </c>
      <c r="K19" s="348" t="str">
        <f>VLOOKUP(H19,'チーム表'!C:D,2,FALSE)</f>
        <v>田上闘球DREAMS</v>
      </c>
      <c r="L19" s="47"/>
      <c r="M19" s="228" t="str">
        <f>'組合表'!AI17</f>
        <v>C1</v>
      </c>
      <c r="N19" s="32" t="str">
        <f t="shared" si="3"/>
        <v>C1C4</v>
      </c>
      <c r="O19" s="105">
        <v>2</v>
      </c>
      <c r="P19" s="348" t="str">
        <f>VLOOKUP(M19,'チーム表'!C:D,2,FALSE)</f>
        <v>鳳至クラブ</v>
      </c>
      <c r="Q19" s="240" t="s">
        <v>12</v>
      </c>
      <c r="R19" s="228" t="str">
        <f>'組合表'!AJ17</f>
        <v>C4</v>
      </c>
      <c r="S19" s="50" t="str">
        <f t="shared" si="4"/>
        <v>C4C1</v>
      </c>
      <c r="T19" s="108">
        <v>9</v>
      </c>
      <c r="U19" s="352" t="str">
        <f>VLOOKUP(R19,'チーム表'!C:D,2,FALSE)</f>
        <v>福光サンダージュニア</v>
      </c>
      <c r="V19" s="35"/>
      <c r="W19" s="29"/>
      <c r="X19" s="29"/>
      <c r="Y19" s="279"/>
      <c r="Z19" s="278"/>
      <c r="AE19" s="278"/>
      <c r="AG19" s="305" t="str">
        <f>D19</f>
        <v>B1B4</v>
      </c>
      <c r="AH19" s="305">
        <f>IF(E19="","",E19)</f>
        <v>6</v>
      </c>
    </row>
    <row r="20" spans="1:34" ht="19.5" customHeight="1" thickBot="1">
      <c r="A20" s="355">
        <v>15</v>
      </c>
      <c r="B20" s="233">
        <v>0.4930555555555556</v>
      </c>
      <c r="C20" s="224" t="str">
        <f>'組合表'!AG18</f>
        <v>D1</v>
      </c>
      <c r="D20" s="207" t="str">
        <f t="shared" si="1"/>
        <v>D1D4</v>
      </c>
      <c r="E20" s="96">
        <v>3</v>
      </c>
      <c r="F20" s="349" t="str">
        <f>VLOOKUP(C20,'チーム表'!C:D,2,FALSE)</f>
        <v>奥能登クラブジュニア</v>
      </c>
      <c r="G20" s="229" t="s">
        <v>12</v>
      </c>
      <c r="H20" s="229" t="str">
        <f>'組合表'!AH18</f>
        <v>D4</v>
      </c>
      <c r="I20" s="208" t="str">
        <f t="shared" si="2"/>
        <v>D4D1</v>
      </c>
      <c r="J20" s="109">
        <v>2</v>
      </c>
      <c r="K20" s="349" t="str">
        <f>VLOOKUP(H20,'チーム表'!C:D,2,FALSE)</f>
        <v>福光サンダーホープス</v>
      </c>
      <c r="L20" s="49"/>
      <c r="M20" s="382" t="str">
        <f>'組合表'!AI18</f>
        <v>E1</v>
      </c>
      <c r="N20" s="207" t="str">
        <f t="shared" si="3"/>
        <v>E1E4</v>
      </c>
      <c r="O20" s="209">
        <v>5</v>
      </c>
      <c r="P20" s="349" t="str">
        <f>VLOOKUP(M20,'チーム表'!C:D,2,FALSE)</f>
        <v>寺井九谷クラブ</v>
      </c>
      <c r="Q20" s="242" t="s">
        <v>12</v>
      </c>
      <c r="R20" s="232" t="str">
        <f>'組合表'!AJ18</f>
        <v>E4</v>
      </c>
      <c r="S20" s="208" t="str">
        <f t="shared" si="4"/>
        <v>E4E1</v>
      </c>
      <c r="T20" s="111">
        <v>3</v>
      </c>
      <c r="U20" s="353" t="str">
        <f>VLOOKUP(R20,'チーム表'!C:D,2,FALSE)</f>
        <v>ドッジの王子様</v>
      </c>
      <c r="V20" s="35"/>
      <c r="X20" s="29"/>
      <c r="Z20" s="278"/>
      <c r="AE20" s="278"/>
      <c r="AG20" s="305" t="str">
        <f>D20</f>
        <v>D1D4</v>
      </c>
      <c r="AH20" s="305">
        <f>IF(E20="","",E20)</f>
        <v>3</v>
      </c>
    </row>
    <row r="21" spans="1:34" ht="19.5" customHeight="1" thickBot="1">
      <c r="A21" s="383"/>
      <c r="B21" s="384"/>
      <c r="C21" s="492" t="s">
        <v>208</v>
      </c>
      <c r="D21" s="493"/>
      <c r="E21" s="493"/>
      <c r="F21" s="493"/>
      <c r="G21" s="493"/>
      <c r="H21" s="493"/>
      <c r="I21" s="493"/>
      <c r="J21" s="493"/>
      <c r="K21" s="494"/>
      <c r="L21" s="385"/>
      <c r="M21" s="492" t="s">
        <v>208</v>
      </c>
      <c r="N21" s="493"/>
      <c r="O21" s="493"/>
      <c r="P21" s="493"/>
      <c r="Q21" s="493"/>
      <c r="R21" s="493"/>
      <c r="S21" s="493"/>
      <c r="T21" s="493"/>
      <c r="U21" s="494"/>
      <c r="V21" s="35"/>
      <c r="X21" s="29"/>
      <c r="Z21" s="278"/>
      <c r="AE21" s="278"/>
      <c r="AG21" s="305" t="str">
        <f aca="true" t="shared" si="6" ref="AG21:AG30">D22</f>
        <v>A2A5</v>
      </c>
      <c r="AH21" s="305">
        <f aca="true" t="shared" si="7" ref="AH21:AH30">IF(E22="","",E22)</f>
        <v>3</v>
      </c>
    </row>
    <row r="22" spans="1:34" ht="19.5" customHeight="1">
      <c r="A22" s="235">
        <v>16</v>
      </c>
      <c r="B22" s="225">
        <v>0.5277777777777778</v>
      </c>
      <c r="C22" s="225" t="str">
        <f>'組合表'!AG19</f>
        <v>A2</v>
      </c>
      <c r="D22" s="32" t="str">
        <f t="shared" si="1"/>
        <v>A2A5</v>
      </c>
      <c r="E22" s="94">
        <v>3</v>
      </c>
      <c r="F22" s="350" t="str">
        <f>VLOOKUP(C22,'チーム表'!C:D,2,FALSE)</f>
        <v>米丸ドッジボールクラブ</v>
      </c>
      <c r="G22" s="239" t="s">
        <v>12</v>
      </c>
      <c r="H22" s="227" t="str">
        <f>'組合表'!AH19</f>
        <v>A5</v>
      </c>
      <c r="I22" s="50" t="str">
        <f t="shared" si="2"/>
        <v>A5A2</v>
      </c>
      <c r="J22" s="107">
        <v>4</v>
      </c>
      <c r="K22" s="350" t="str">
        <f>VLOOKUP(H22,'チーム表'!C:D,2,FALSE)</f>
        <v>三馬パワフル</v>
      </c>
      <c r="L22" s="51"/>
      <c r="M22" s="392" t="s">
        <v>205</v>
      </c>
      <c r="N22" s="32" t="str">
        <f t="shared" si="3"/>
        <v>C1C2</v>
      </c>
      <c r="O22" s="104">
        <v>5</v>
      </c>
      <c r="P22" s="350" t="str">
        <f>VLOOKUP(M22,'チーム表'!C:D,2,FALSE)</f>
        <v>鳳至クラブ</v>
      </c>
      <c r="Q22" s="239" t="s">
        <v>12</v>
      </c>
      <c r="R22" s="392" t="s">
        <v>234</v>
      </c>
      <c r="S22" s="50" t="str">
        <f t="shared" si="4"/>
        <v>C2C1</v>
      </c>
      <c r="T22" s="107">
        <v>10</v>
      </c>
      <c r="U22" s="346" t="str">
        <f>VLOOKUP(R22,'チーム表'!C:D,2,FALSE)</f>
        <v>寺井クラブ</v>
      </c>
      <c r="V22" s="35"/>
      <c r="X22" s="29"/>
      <c r="Z22" s="278"/>
      <c r="AE22" s="278"/>
      <c r="AG22" s="305" t="str">
        <f t="shared" si="6"/>
        <v>B1B3</v>
      </c>
      <c r="AH22" s="305">
        <f t="shared" si="7"/>
        <v>5</v>
      </c>
    </row>
    <row r="23" spans="1:34" ht="19.5" customHeight="1">
      <c r="A23" s="236">
        <v>17</v>
      </c>
      <c r="B23" s="226">
        <v>0.5347222222222222</v>
      </c>
      <c r="C23" s="304" t="s">
        <v>5</v>
      </c>
      <c r="D23" s="32" t="str">
        <f t="shared" si="1"/>
        <v>B1B3</v>
      </c>
      <c r="E23" s="95">
        <v>5</v>
      </c>
      <c r="F23" s="348" t="str">
        <f>VLOOKUP(C23,'チーム表'!C:D,2,FALSE)</f>
        <v>小木クラブ</v>
      </c>
      <c r="G23" s="240" t="s">
        <v>12</v>
      </c>
      <c r="H23" s="223" t="s">
        <v>183</v>
      </c>
      <c r="I23" s="50" t="str">
        <f t="shared" si="2"/>
        <v>B3B1</v>
      </c>
      <c r="J23" s="108">
        <v>9</v>
      </c>
      <c r="K23" s="348" t="str">
        <f>VLOOKUP(H23,'チーム表'!C:D,2,FALSE)</f>
        <v>向本折クラブA</v>
      </c>
      <c r="L23" s="47"/>
      <c r="M23" s="223" t="s">
        <v>6</v>
      </c>
      <c r="N23" s="32" t="str">
        <f t="shared" si="3"/>
        <v>B2B4</v>
      </c>
      <c r="O23" s="105">
        <v>7</v>
      </c>
      <c r="P23" s="348" t="str">
        <f>VLOOKUP(M23,'チーム表'!C:D,2,FALSE)</f>
        <v>鞍月アタッカーズ</v>
      </c>
      <c r="Q23" s="240" t="s">
        <v>12</v>
      </c>
      <c r="R23" s="223" t="s">
        <v>185</v>
      </c>
      <c r="S23" s="50" t="str">
        <f t="shared" si="4"/>
        <v>B4B2</v>
      </c>
      <c r="T23" s="108">
        <v>7</v>
      </c>
      <c r="U23" s="352" t="str">
        <f>VLOOKUP(R23,'チーム表'!C:D,2,FALSE)</f>
        <v>田上闘球DREAMS</v>
      </c>
      <c r="V23" s="35"/>
      <c r="X23" s="29"/>
      <c r="Z23" s="278"/>
      <c r="AE23" s="278"/>
      <c r="AG23" s="305" t="str">
        <f t="shared" si="6"/>
        <v>E2E5</v>
      </c>
      <c r="AH23" s="305">
        <f t="shared" si="7"/>
        <v>5</v>
      </c>
    </row>
    <row r="24" spans="1:34" ht="19.5" customHeight="1">
      <c r="A24" s="236">
        <v>18</v>
      </c>
      <c r="B24" s="226">
        <v>0.5416666666666666</v>
      </c>
      <c r="C24" s="226" t="str">
        <f>'組合表'!AG21</f>
        <v>E2</v>
      </c>
      <c r="D24" s="32" t="str">
        <f t="shared" si="1"/>
        <v>E2E5</v>
      </c>
      <c r="E24" s="95">
        <v>5</v>
      </c>
      <c r="F24" s="348" t="str">
        <f>VLOOKUP(C24,'チーム表'!C:D,2,FALSE)</f>
        <v>鵜川フェニックスジュニア</v>
      </c>
      <c r="G24" s="240" t="s">
        <v>12</v>
      </c>
      <c r="H24" s="228" t="str">
        <f>'組合表'!AH21</f>
        <v>E5</v>
      </c>
      <c r="I24" s="50" t="str">
        <f t="shared" si="2"/>
        <v>E5E2</v>
      </c>
      <c r="J24" s="108">
        <v>7</v>
      </c>
      <c r="K24" s="348" t="str">
        <f>VLOOKUP(H24,'チーム表'!C:D,2,FALSE)</f>
        <v>松任の大魔陣Jr</v>
      </c>
      <c r="L24" s="47"/>
      <c r="M24" s="228" t="str">
        <f>'組合表'!AI21</f>
        <v>A1</v>
      </c>
      <c r="N24" s="32" t="str">
        <f t="shared" si="3"/>
        <v>A1A3</v>
      </c>
      <c r="O24" s="105">
        <v>10</v>
      </c>
      <c r="P24" s="348" t="str">
        <f>VLOOKUP(M24,'チーム表'!C:D,2,FALSE)</f>
        <v>珠洲クラブ</v>
      </c>
      <c r="Q24" s="240" t="s">
        <v>12</v>
      </c>
      <c r="R24" s="228" t="str">
        <f>'組合表'!AJ21</f>
        <v>A3</v>
      </c>
      <c r="S24" s="50" t="str">
        <f t="shared" si="4"/>
        <v>A3A1</v>
      </c>
      <c r="T24" s="108">
        <v>5</v>
      </c>
      <c r="U24" s="352" t="str">
        <f>VLOOKUP(R24,'チーム表'!C:D,2,FALSE)</f>
        <v>山中SPARS</v>
      </c>
      <c r="V24" s="35"/>
      <c r="X24" s="29"/>
      <c r="Z24" s="278"/>
      <c r="AE24" s="278"/>
      <c r="AG24" s="305" t="str">
        <f t="shared" si="6"/>
        <v>D1D3</v>
      </c>
      <c r="AH24" s="305">
        <f t="shared" si="7"/>
        <v>5</v>
      </c>
    </row>
    <row r="25" spans="1:34" ht="19.5" customHeight="1">
      <c r="A25" s="236">
        <v>19</v>
      </c>
      <c r="B25" s="226">
        <v>0.548611111111111</v>
      </c>
      <c r="C25" s="226" t="s">
        <v>235</v>
      </c>
      <c r="D25" s="32" t="str">
        <f t="shared" si="1"/>
        <v>D1D3</v>
      </c>
      <c r="E25" s="95">
        <v>5</v>
      </c>
      <c r="F25" s="348" t="str">
        <f>VLOOKUP(C25,'チーム表'!C:D,2,FALSE)</f>
        <v>奥能登クラブジュニア</v>
      </c>
      <c r="G25" s="240" t="s">
        <v>12</v>
      </c>
      <c r="H25" s="228" t="s">
        <v>236</v>
      </c>
      <c r="I25" s="50" t="str">
        <f t="shared" si="2"/>
        <v>D3D1</v>
      </c>
      <c r="J25" s="108">
        <v>10</v>
      </c>
      <c r="K25" s="348" t="str">
        <f>VLOOKUP(H25,'チーム表'!C:D,2,FALSE)</f>
        <v>山中STARS</v>
      </c>
      <c r="L25" s="47"/>
      <c r="M25" s="228" t="str">
        <f>'組合表'!AI22</f>
        <v>C1</v>
      </c>
      <c r="N25" s="32" t="str">
        <f t="shared" si="3"/>
        <v>C1C3</v>
      </c>
      <c r="O25" s="105">
        <v>4</v>
      </c>
      <c r="P25" s="348" t="str">
        <f>VLOOKUP(M25,'チーム表'!C:D,2,FALSE)</f>
        <v>鳳至クラブ</v>
      </c>
      <c r="Q25" s="240" t="s">
        <v>12</v>
      </c>
      <c r="R25" s="228" t="str">
        <f>'組合表'!AJ22</f>
        <v>C3</v>
      </c>
      <c r="S25" s="50" t="str">
        <f t="shared" si="4"/>
        <v>C3C1</v>
      </c>
      <c r="T25" s="108">
        <v>9</v>
      </c>
      <c r="U25" s="352" t="str">
        <f>VLOOKUP(R25,'チーム表'!C:D,2,FALSE)</f>
        <v>鵜川ミラクルフェニックス</v>
      </c>
      <c r="V25" s="35"/>
      <c r="X25" s="29"/>
      <c r="Z25" s="278"/>
      <c r="AE25" s="278"/>
      <c r="AG25" s="305" t="str">
        <f t="shared" si="6"/>
        <v>E4E5</v>
      </c>
      <c r="AH25" s="305">
        <f t="shared" si="7"/>
        <v>3</v>
      </c>
    </row>
    <row r="26" spans="1:34" ht="19.5" customHeight="1">
      <c r="A26" s="236">
        <v>20</v>
      </c>
      <c r="B26" s="226">
        <v>0.5555555555555556</v>
      </c>
      <c r="C26" s="304" t="s">
        <v>193</v>
      </c>
      <c r="D26" s="32" t="str">
        <f t="shared" si="1"/>
        <v>E4E5</v>
      </c>
      <c r="E26" s="95">
        <v>3</v>
      </c>
      <c r="F26" s="348" t="str">
        <f>VLOOKUP(C26,'チーム表'!C:D,2,FALSE)</f>
        <v>ドッジの王子様</v>
      </c>
      <c r="G26" s="240" t="s">
        <v>12</v>
      </c>
      <c r="H26" s="223" t="s">
        <v>195</v>
      </c>
      <c r="I26" s="50" t="str">
        <f t="shared" si="2"/>
        <v>E5E4</v>
      </c>
      <c r="J26" s="108">
        <v>6</v>
      </c>
      <c r="K26" s="348" t="str">
        <f>VLOOKUP(H26,'チーム表'!C:D,2,FALSE)</f>
        <v>松任の大魔陣Jr</v>
      </c>
      <c r="L26" s="47"/>
      <c r="M26" s="228" t="str">
        <f>'組合表'!AI23</f>
        <v>E1</v>
      </c>
      <c r="N26" s="32" t="str">
        <f t="shared" si="3"/>
        <v>E1E3</v>
      </c>
      <c r="O26" s="105">
        <v>8</v>
      </c>
      <c r="P26" s="348" t="str">
        <f>VLOOKUP(M26,'チーム表'!C:D,2,FALSE)</f>
        <v>寺井九谷クラブ</v>
      </c>
      <c r="Q26" s="240" t="s">
        <v>12</v>
      </c>
      <c r="R26" s="228" t="str">
        <f>'組合表'!AJ23</f>
        <v>E3</v>
      </c>
      <c r="S26" s="50" t="str">
        <f t="shared" si="4"/>
        <v>E3E1</v>
      </c>
      <c r="T26" s="108">
        <v>0</v>
      </c>
      <c r="U26" s="352" t="str">
        <f>VLOOKUP(R26,'チーム表'!C:D,2,FALSE)</f>
        <v>向本折クラブ New</v>
      </c>
      <c r="V26" s="35"/>
      <c r="X26" s="29"/>
      <c r="Z26" s="278"/>
      <c r="AE26" s="278"/>
      <c r="AG26" s="305" t="str">
        <f t="shared" si="6"/>
        <v>A2A4</v>
      </c>
      <c r="AH26" s="305">
        <f t="shared" si="7"/>
        <v>7</v>
      </c>
    </row>
    <row r="27" spans="1:34" ht="19.5" customHeight="1">
      <c r="A27" s="236">
        <v>21</v>
      </c>
      <c r="B27" s="226">
        <v>0.5625</v>
      </c>
      <c r="C27" s="226" t="str">
        <f>'組合表'!AG24</f>
        <v>A2</v>
      </c>
      <c r="D27" s="32" t="str">
        <f t="shared" si="1"/>
        <v>A2A4</v>
      </c>
      <c r="E27" s="95">
        <v>7</v>
      </c>
      <c r="F27" s="348" t="str">
        <f>VLOOKUP(C27,'チーム表'!C:D,2,FALSE)</f>
        <v>米丸ドッジボールクラブ</v>
      </c>
      <c r="G27" s="240" t="s">
        <v>12</v>
      </c>
      <c r="H27" s="228" t="str">
        <f>'組合表'!AH24</f>
        <v>A4</v>
      </c>
      <c r="I27" s="50" t="str">
        <f t="shared" si="2"/>
        <v>A4A2</v>
      </c>
      <c r="J27" s="108">
        <v>6</v>
      </c>
      <c r="K27" s="348" t="str">
        <f>VLOOKUP(H27,'チーム表'!C:D,2,FALSE)</f>
        <v>千坂ドッジファイヤーズ</v>
      </c>
      <c r="L27" s="47"/>
      <c r="M27" s="223" t="s">
        <v>8</v>
      </c>
      <c r="N27" s="32" t="str">
        <f t="shared" si="3"/>
        <v>C2C4</v>
      </c>
      <c r="O27" s="105">
        <v>7</v>
      </c>
      <c r="P27" s="348" t="str">
        <f>VLOOKUP(M27,'チーム表'!C:D,2,FALSE)</f>
        <v>寺井クラブ</v>
      </c>
      <c r="Q27" s="240" t="s">
        <v>12</v>
      </c>
      <c r="R27" s="223" t="s">
        <v>186</v>
      </c>
      <c r="S27" s="50" t="str">
        <f t="shared" si="4"/>
        <v>C4C2</v>
      </c>
      <c r="T27" s="108">
        <v>10</v>
      </c>
      <c r="U27" s="352" t="str">
        <f>VLOOKUP(R27,'チーム表'!C:D,2,FALSE)</f>
        <v>福光サンダージュニア</v>
      </c>
      <c r="V27" s="35"/>
      <c r="X27" s="29"/>
      <c r="Z27" s="278"/>
      <c r="AE27" s="278"/>
      <c r="AG27" s="305" t="str">
        <f t="shared" si="6"/>
        <v>B3B5</v>
      </c>
      <c r="AH27" s="305">
        <f t="shared" si="7"/>
        <v>8</v>
      </c>
    </row>
    <row r="28" spans="1:34" ht="19.5" customHeight="1">
      <c r="A28" s="236">
        <v>22</v>
      </c>
      <c r="B28" s="226">
        <v>0.5694444444444444</v>
      </c>
      <c r="C28" s="304" t="s">
        <v>183</v>
      </c>
      <c r="D28" s="32" t="str">
        <f t="shared" si="1"/>
        <v>B3B5</v>
      </c>
      <c r="E28" s="95">
        <v>8</v>
      </c>
      <c r="F28" s="348" t="str">
        <f>VLOOKUP(C28,'チーム表'!C:D,2,FALSE)</f>
        <v>向本折クラブA</v>
      </c>
      <c r="G28" s="240" t="s">
        <v>12</v>
      </c>
      <c r="H28" s="223" t="s">
        <v>188</v>
      </c>
      <c r="I28" s="50" t="str">
        <f t="shared" si="2"/>
        <v>B5B3</v>
      </c>
      <c r="J28" s="108">
        <v>10</v>
      </c>
      <c r="K28" s="348" t="str">
        <f>VLOOKUP(H28,'チーム表'!C:D,2,FALSE)</f>
        <v>松任の大魔陣</v>
      </c>
      <c r="L28" s="47"/>
      <c r="M28" s="223" t="s">
        <v>6</v>
      </c>
      <c r="N28" s="32" t="str">
        <f t="shared" si="3"/>
        <v>B2B5</v>
      </c>
      <c r="O28" s="105">
        <v>8</v>
      </c>
      <c r="P28" s="348" t="str">
        <f>VLOOKUP(M28,'チーム表'!C:D,2,FALSE)</f>
        <v>鞍月アタッカーズ</v>
      </c>
      <c r="Q28" s="240" t="s">
        <v>12</v>
      </c>
      <c r="R28" s="223" t="s">
        <v>188</v>
      </c>
      <c r="S28" s="50" t="str">
        <f t="shared" si="4"/>
        <v>B5B2</v>
      </c>
      <c r="T28" s="108">
        <v>8</v>
      </c>
      <c r="U28" s="352" t="str">
        <f>VLOOKUP(R28,'チーム表'!C:D,2,FALSE)</f>
        <v>松任の大魔陣</v>
      </c>
      <c r="V28" s="35"/>
      <c r="X28" s="29"/>
      <c r="Z28" s="278"/>
      <c r="AE28" s="278"/>
      <c r="AG28" s="305" t="str">
        <f t="shared" si="6"/>
        <v>C4C5</v>
      </c>
      <c r="AH28" s="305">
        <f t="shared" si="7"/>
        <v>10</v>
      </c>
    </row>
    <row r="29" spans="1:34" ht="19.5" customHeight="1">
      <c r="A29" s="236">
        <v>23</v>
      </c>
      <c r="B29" s="226">
        <v>0.576388888888889</v>
      </c>
      <c r="C29" s="359" t="s">
        <v>206</v>
      </c>
      <c r="D29" s="31" t="str">
        <f t="shared" si="1"/>
        <v>C4C5</v>
      </c>
      <c r="E29" s="96">
        <v>10</v>
      </c>
      <c r="F29" s="349" t="str">
        <f>VLOOKUP(C29,'チーム表'!C:D,2,FALSE)</f>
        <v>福光サンダージュニア</v>
      </c>
      <c r="G29" s="242" t="s">
        <v>12</v>
      </c>
      <c r="H29" s="224" t="s">
        <v>207</v>
      </c>
      <c r="I29" s="48" t="str">
        <f t="shared" si="2"/>
        <v>C5C4</v>
      </c>
      <c r="J29" s="109">
        <v>5</v>
      </c>
      <c r="K29" s="349" t="str">
        <f>VLOOKUP(H29,'チーム表'!C:D,2,FALSE)</f>
        <v>NISHIファイヤースターズ</v>
      </c>
      <c r="L29" s="49"/>
      <c r="M29" s="229" t="str">
        <f>'組合表'!AI26</f>
        <v>A3</v>
      </c>
      <c r="N29" s="31" t="str">
        <f t="shared" si="3"/>
        <v>A3A5</v>
      </c>
      <c r="O29" s="106">
        <v>3</v>
      </c>
      <c r="P29" s="349" t="str">
        <f>VLOOKUP(M29,'チーム表'!C:D,2,FALSE)</f>
        <v>山中SPARS</v>
      </c>
      <c r="Q29" s="242" t="s">
        <v>12</v>
      </c>
      <c r="R29" s="229" t="str">
        <f>'組合表'!AJ26</f>
        <v>A5</v>
      </c>
      <c r="S29" s="48" t="str">
        <f t="shared" si="4"/>
        <v>A5A3</v>
      </c>
      <c r="T29" s="109">
        <v>6</v>
      </c>
      <c r="U29" s="353" t="str">
        <f>VLOOKUP(R29,'チーム表'!C:D,2,FALSE)</f>
        <v>三馬パワフル</v>
      </c>
      <c r="V29" s="35"/>
      <c r="X29" s="29"/>
      <c r="Z29" s="278"/>
      <c r="AE29" s="278"/>
      <c r="AG29" s="305" t="str">
        <f t="shared" si="6"/>
        <v>A1A4</v>
      </c>
      <c r="AH29" s="305">
        <f t="shared" si="7"/>
        <v>10</v>
      </c>
    </row>
    <row r="30" spans="1:34" ht="19.5" customHeight="1">
      <c r="A30" s="236">
        <v>24</v>
      </c>
      <c r="B30" s="226">
        <v>0.5833333333333334</v>
      </c>
      <c r="C30" s="304" t="s">
        <v>49</v>
      </c>
      <c r="D30" s="30" t="str">
        <f t="shared" si="1"/>
        <v>A1A4</v>
      </c>
      <c r="E30" s="95">
        <v>10</v>
      </c>
      <c r="F30" s="348" t="str">
        <f>VLOOKUP(C30,'チーム表'!C:D,2,FALSE)</f>
        <v>珠洲クラブ</v>
      </c>
      <c r="G30" s="240" t="s">
        <v>12</v>
      </c>
      <c r="H30" s="223" t="s">
        <v>184</v>
      </c>
      <c r="I30" s="46" t="str">
        <f t="shared" si="2"/>
        <v>A4A1</v>
      </c>
      <c r="J30" s="108">
        <v>7</v>
      </c>
      <c r="K30" s="348" t="str">
        <f>VLOOKUP(H30,'チーム表'!C:D,2,FALSE)</f>
        <v>千坂ドッジファイヤーズ</v>
      </c>
      <c r="L30" s="47"/>
      <c r="M30" s="228" t="str">
        <f>'組合表'!AI27</f>
        <v>C3</v>
      </c>
      <c r="N30" s="30" t="str">
        <f t="shared" si="3"/>
        <v>C3C5</v>
      </c>
      <c r="O30" s="105">
        <v>7</v>
      </c>
      <c r="P30" s="348" t="str">
        <f>VLOOKUP(M30,'チーム表'!C:D,2,FALSE)</f>
        <v>鵜川ミラクルフェニックス</v>
      </c>
      <c r="Q30" s="240" t="s">
        <v>12</v>
      </c>
      <c r="R30" s="228" t="str">
        <f>'組合表'!AJ27</f>
        <v>C5</v>
      </c>
      <c r="S30" s="46" t="str">
        <f t="shared" si="4"/>
        <v>C5C3</v>
      </c>
      <c r="T30" s="108">
        <v>8</v>
      </c>
      <c r="U30" s="352" t="str">
        <f>VLOOKUP(R30,'チーム表'!C:D,2,FALSE)</f>
        <v>NISHIファイヤースターズ</v>
      </c>
      <c r="V30" s="35"/>
      <c r="X30" s="29"/>
      <c r="Z30" s="278"/>
      <c r="AE30" s="278"/>
      <c r="AG30" s="305" t="str">
        <f t="shared" si="6"/>
        <v>D3D5</v>
      </c>
      <c r="AH30" s="305">
        <f t="shared" si="7"/>
        <v>6</v>
      </c>
    </row>
    <row r="31" spans="1:34" ht="19.5" customHeight="1" thickBot="1">
      <c r="A31" s="237">
        <v>25</v>
      </c>
      <c r="B31" s="386">
        <v>0.5902777777777778</v>
      </c>
      <c r="C31" s="386" t="str">
        <f>'組合表'!AG28</f>
        <v>D3</v>
      </c>
      <c r="D31" s="72" t="str">
        <f t="shared" si="1"/>
        <v>D3D5</v>
      </c>
      <c r="E31" s="98">
        <v>6</v>
      </c>
      <c r="F31" s="351" t="str">
        <f>VLOOKUP(C31,'チーム表'!C:D,2,FALSE)</f>
        <v>山中STARS</v>
      </c>
      <c r="G31" s="241" t="s">
        <v>12</v>
      </c>
      <c r="H31" s="230" t="str">
        <f>'組合表'!AH28</f>
        <v>D5</v>
      </c>
      <c r="I31" s="52" t="str">
        <f t="shared" si="2"/>
        <v>D5D3</v>
      </c>
      <c r="J31" s="110">
        <v>2</v>
      </c>
      <c r="K31" s="351" t="str">
        <f>VLOOKUP(H31,'チーム表'!C:D,2,FALSE)</f>
        <v>千坂Fロータスルート</v>
      </c>
      <c r="L31" s="73"/>
      <c r="M31" s="230" t="str">
        <f>'組合表'!AI28</f>
        <v>E3</v>
      </c>
      <c r="N31" s="72" t="str">
        <f t="shared" si="3"/>
        <v>E3E5</v>
      </c>
      <c r="O31" s="219">
        <v>0</v>
      </c>
      <c r="P31" s="351" t="str">
        <f>VLOOKUP(M31,'チーム表'!C:D,2,FALSE)</f>
        <v>向本折クラブ New</v>
      </c>
      <c r="Q31" s="241" t="s">
        <v>12</v>
      </c>
      <c r="R31" s="230" t="str">
        <f>'組合表'!AJ28</f>
        <v>E5</v>
      </c>
      <c r="S31" s="52" t="str">
        <f t="shared" si="4"/>
        <v>E5E3</v>
      </c>
      <c r="T31" s="110">
        <v>9</v>
      </c>
      <c r="U31" s="347" t="str">
        <f>VLOOKUP(R31,'チーム表'!C:D,2,FALSE)</f>
        <v>松任の大魔陣Jr</v>
      </c>
      <c r="V31" s="35"/>
      <c r="X31" s="29"/>
      <c r="Z31" s="278"/>
      <c r="AE31" s="278"/>
      <c r="AG31" s="305" t="e">
        <f>#REF!</f>
        <v>#REF!</v>
      </c>
      <c r="AH31" s="305" t="e">
        <f>IF(#REF!="","",#REF!)</f>
        <v>#REF!</v>
      </c>
    </row>
    <row r="32" spans="1:34" ht="19.5" customHeight="1">
      <c r="A32" s="235">
        <v>26</v>
      </c>
      <c r="B32" s="225">
        <v>0.611111111111111</v>
      </c>
      <c r="C32" s="74">
        <v>1</v>
      </c>
      <c r="D32" s="87"/>
      <c r="E32" s="99"/>
      <c r="F32" s="480" t="s">
        <v>222</v>
      </c>
      <c r="G32" s="481"/>
      <c r="H32" s="481"/>
      <c r="I32" s="481"/>
      <c r="J32" s="481"/>
      <c r="K32" s="482"/>
      <c r="L32" s="58"/>
      <c r="M32" s="74"/>
      <c r="N32" s="87"/>
      <c r="O32" s="99"/>
      <c r="P32" s="480" t="s">
        <v>222</v>
      </c>
      <c r="Q32" s="481"/>
      <c r="R32" s="481"/>
      <c r="S32" s="481"/>
      <c r="T32" s="481"/>
      <c r="U32" s="483"/>
      <c r="V32" s="26"/>
      <c r="W32" s="281"/>
      <c r="X32" s="281"/>
      <c r="Y32" s="282"/>
      <c r="Z32" s="484"/>
      <c r="AA32" s="484"/>
      <c r="AB32" s="484"/>
      <c r="AC32" s="484"/>
      <c r="AD32" s="485"/>
      <c r="AE32" s="484"/>
      <c r="AG32" s="305" t="e">
        <f>#REF!</f>
        <v>#REF!</v>
      </c>
      <c r="AH32" s="305" t="e">
        <f>IF(#REF!="","",#REF!)</f>
        <v>#REF!</v>
      </c>
    </row>
    <row r="33" spans="1:34" ht="19.5" customHeight="1">
      <c r="A33" s="236">
        <v>27</v>
      </c>
      <c r="B33" s="226">
        <v>0.6180555555555556</v>
      </c>
      <c r="C33" s="75">
        <v>2</v>
      </c>
      <c r="D33" s="87"/>
      <c r="E33" s="99"/>
      <c r="F33" s="480" t="s">
        <v>223</v>
      </c>
      <c r="G33" s="481"/>
      <c r="H33" s="481"/>
      <c r="I33" s="481"/>
      <c r="J33" s="481"/>
      <c r="K33" s="482"/>
      <c r="L33" s="28"/>
      <c r="M33" s="75"/>
      <c r="N33" s="87"/>
      <c r="O33" s="99"/>
      <c r="P33" s="480" t="s">
        <v>229</v>
      </c>
      <c r="Q33" s="481"/>
      <c r="R33" s="481"/>
      <c r="S33" s="481"/>
      <c r="T33" s="481"/>
      <c r="U33" s="483"/>
      <c r="W33" s="281"/>
      <c r="X33" s="281"/>
      <c r="Y33" s="282"/>
      <c r="Z33" s="484"/>
      <c r="AA33" s="484"/>
      <c r="AB33" s="484"/>
      <c r="AC33" s="484"/>
      <c r="AD33" s="485"/>
      <c r="AE33" s="484"/>
      <c r="AG33" s="305" t="e">
        <f>#REF!</f>
        <v>#REF!</v>
      </c>
      <c r="AH33" s="305" t="e">
        <f>IF(#REF!="","",#REF!)</f>
        <v>#REF!</v>
      </c>
    </row>
    <row r="34" spans="1:34" ht="19.5" customHeight="1">
      <c r="A34" s="236">
        <v>28</v>
      </c>
      <c r="B34" s="226">
        <v>0.625</v>
      </c>
      <c r="C34" s="75">
        <v>3</v>
      </c>
      <c r="D34" s="87"/>
      <c r="E34" s="99"/>
      <c r="F34" s="480" t="s">
        <v>224</v>
      </c>
      <c r="G34" s="481"/>
      <c r="H34" s="481"/>
      <c r="I34" s="481"/>
      <c r="J34" s="481"/>
      <c r="K34" s="482"/>
      <c r="L34" s="28"/>
      <c r="M34" s="75"/>
      <c r="N34" s="87"/>
      <c r="O34" s="99"/>
      <c r="P34" s="480" t="s">
        <v>230</v>
      </c>
      <c r="Q34" s="481"/>
      <c r="R34" s="481"/>
      <c r="S34" s="481"/>
      <c r="T34" s="481"/>
      <c r="U34" s="483"/>
      <c r="W34" s="281"/>
      <c r="X34" s="281"/>
      <c r="Y34" s="282"/>
      <c r="Z34" s="484"/>
      <c r="AA34" s="484"/>
      <c r="AB34" s="484"/>
      <c r="AC34" s="484"/>
      <c r="AD34" s="485"/>
      <c r="AE34" s="484"/>
      <c r="AG34" s="305" t="e">
        <f>#REF!</f>
        <v>#REF!</v>
      </c>
      <c r="AH34" s="305" t="e">
        <f>IF(#REF!="","",#REF!)</f>
        <v>#REF!</v>
      </c>
    </row>
    <row r="35" spans="1:34" ht="19.5" customHeight="1">
      <c r="A35" s="236">
        <v>29</v>
      </c>
      <c r="B35" s="226">
        <v>0.631944444444444</v>
      </c>
      <c r="C35" s="75">
        <v>4</v>
      </c>
      <c r="D35" s="87"/>
      <c r="E35" s="99"/>
      <c r="F35" s="480" t="s">
        <v>225</v>
      </c>
      <c r="G35" s="481"/>
      <c r="H35" s="481"/>
      <c r="I35" s="481"/>
      <c r="J35" s="481"/>
      <c r="K35" s="482"/>
      <c r="L35" s="59"/>
      <c r="M35" s="75"/>
      <c r="N35" s="87"/>
      <c r="O35" s="99"/>
      <c r="P35" s="480" t="s">
        <v>231</v>
      </c>
      <c r="Q35" s="481"/>
      <c r="R35" s="481"/>
      <c r="S35" s="481"/>
      <c r="T35" s="481"/>
      <c r="U35" s="483"/>
      <c r="V35" s="284"/>
      <c r="W35" s="281"/>
      <c r="X35" s="281"/>
      <c r="Y35" s="282"/>
      <c r="Z35" s="484"/>
      <c r="AA35" s="484"/>
      <c r="AB35" s="484"/>
      <c r="AC35" s="484"/>
      <c r="AD35" s="485"/>
      <c r="AE35" s="484"/>
      <c r="AG35" s="305" t="e">
        <f>#REF!</f>
        <v>#REF!</v>
      </c>
      <c r="AH35" s="305" t="e">
        <f>IF(#REF!="","",#REF!)</f>
        <v>#REF!</v>
      </c>
    </row>
    <row r="36" spans="1:34" ht="19.5" customHeight="1">
      <c r="A36" s="236">
        <v>30</v>
      </c>
      <c r="B36" s="226">
        <v>0.638888888888889</v>
      </c>
      <c r="C36" s="75">
        <v>5</v>
      </c>
      <c r="D36" s="87"/>
      <c r="E36" s="99"/>
      <c r="F36" s="480" t="s">
        <v>226</v>
      </c>
      <c r="G36" s="481"/>
      <c r="H36" s="481"/>
      <c r="I36" s="481"/>
      <c r="J36" s="481"/>
      <c r="K36" s="482"/>
      <c r="L36" s="59"/>
      <c r="M36" s="75"/>
      <c r="N36" s="87"/>
      <c r="O36" s="99"/>
      <c r="P36" s="480" t="s">
        <v>231</v>
      </c>
      <c r="Q36" s="481"/>
      <c r="R36" s="481"/>
      <c r="S36" s="481"/>
      <c r="T36" s="481"/>
      <c r="U36" s="483"/>
      <c r="V36" s="284"/>
      <c r="W36" s="281"/>
      <c r="X36" s="281"/>
      <c r="Y36" s="282"/>
      <c r="Z36" s="484"/>
      <c r="AA36" s="484"/>
      <c r="AB36" s="484"/>
      <c r="AC36" s="484"/>
      <c r="AD36" s="485"/>
      <c r="AE36" s="484"/>
      <c r="AG36" s="305" t="e">
        <f>#REF!</f>
        <v>#REF!</v>
      </c>
      <c r="AH36" s="305" t="e">
        <f>IF(#REF!="","",#REF!)</f>
        <v>#REF!</v>
      </c>
    </row>
    <row r="37" spans="1:34" ht="19.5" customHeight="1">
      <c r="A37" s="236">
        <v>31</v>
      </c>
      <c r="B37" s="226">
        <v>0.645833333333333</v>
      </c>
      <c r="C37" s="75">
        <v>6</v>
      </c>
      <c r="D37" s="88"/>
      <c r="E37" s="100"/>
      <c r="F37" s="480" t="s">
        <v>226</v>
      </c>
      <c r="G37" s="481"/>
      <c r="H37" s="481"/>
      <c r="I37" s="481"/>
      <c r="J37" s="481"/>
      <c r="K37" s="482"/>
      <c r="L37" s="59"/>
      <c r="M37" s="75"/>
      <c r="N37" s="88"/>
      <c r="O37" s="100"/>
      <c r="P37" s="480" t="s">
        <v>232</v>
      </c>
      <c r="Q37" s="481"/>
      <c r="R37" s="481"/>
      <c r="S37" s="481"/>
      <c r="T37" s="481"/>
      <c r="U37" s="483"/>
      <c r="V37" s="284"/>
      <c r="W37" s="281"/>
      <c r="X37" s="281"/>
      <c r="Y37" s="282"/>
      <c r="Z37" s="484"/>
      <c r="AA37" s="484"/>
      <c r="AB37" s="484"/>
      <c r="AC37" s="484"/>
      <c r="AD37" s="485"/>
      <c r="AE37" s="484"/>
      <c r="AG37" s="305" t="e">
        <f>#REF!</f>
        <v>#REF!</v>
      </c>
      <c r="AH37" s="305" t="e">
        <f>IF(#REF!="","",#REF!)</f>
        <v>#REF!</v>
      </c>
    </row>
    <row r="38" spans="1:34" ht="19.5" customHeight="1">
      <c r="A38" s="236">
        <v>32</v>
      </c>
      <c r="B38" s="226">
        <v>0.652777777777779</v>
      </c>
      <c r="C38" s="75">
        <v>7</v>
      </c>
      <c r="D38" s="88"/>
      <c r="E38" s="100"/>
      <c r="F38" s="480" t="s">
        <v>227</v>
      </c>
      <c r="G38" s="481"/>
      <c r="H38" s="481"/>
      <c r="I38" s="481"/>
      <c r="J38" s="481"/>
      <c r="K38" s="482"/>
      <c r="L38" s="28"/>
      <c r="M38" s="75"/>
      <c r="N38" s="88"/>
      <c r="O38" s="100"/>
      <c r="P38" s="480" t="s">
        <v>233</v>
      </c>
      <c r="Q38" s="481"/>
      <c r="R38" s="481"/>
      <c r="S38" s="481"/>
      <c r="T38" s="481"/>
      <c r="U38" s="483"/>
      <c r="W38" s="281"/>
      <c r="X38" s="281"/>
      <c r="Y38" s="282"/>
      <c r="Z38" s="484"/>
      <c r="AA38" s="484"/>
      <c r="AB38" s="484"/>
      <c r="AC38" s="484"/>
      <c r="AD38" s="485"/>
      <c r="AE38" s="484"/>
      <c r="AG38" s="305" t="e">
        <f>#REF!</f>
        <v>#REF!</v>
      </c>
      <c r="AH38" s="305" t="e">
        <f>IF(#REF!="","",#REF!)</f>
        <v>#REF!</v>
      </c>
    </row>
    <row r="39" spans="1:34" ht="19.5" customHeight="1" thickBot="1">
      <c r="A39" s="237">
        <v>33</v>
      </c>
      <c r="B39" s="386">
        <v>0.6597222222222222</v>
      </c>
      <c r="C39" s="76">
        <v>8</v>
      </c>
      <c r="D39" s="89"/>
      <c r="E39" s="101"/>
      <c r="F39" s="486" t="s">
        <v>228</v>
      </c>
      <c r="G39" s="487"/>
      <c r="H39" s="487"/>
      <c r="I39" s="487"/>
      <c r="J39" s="487"/>
      <c r="K39" s="488"/>
      <c r="L39" s="37"/>
      <c r="M39" s="76"/>
      <c r="N39" s="89"/>
      <c r="O39" s="101"/>
      <c r="P39" s="486"/>
      <c r="Q39" s="487"/>
      <c r="R39" s="487"/>
      <c r="S39" s="487"/>
      <c r="T39" s="487"/>
      <c r="U39" s="489"/>
      <c r="W39" s="281"/>
      <c r="X39" s="281"/>
      <c r="Y39" s="282"/>
      <c r="Z39" s="283"/>
      <c r="AA39" s="283"/>
      <c r="AB39" s="283"/>
      <c r="AC39" s="283"/>
      <c r="AD39" s="280"/>
      <c r="AE39" s="283"/>
      <c r="AG39" s="305" t="e">
        <f>#REF!</f>
        <v>#REF!</v>
      </c>
      <c r="AH39" s="305" t="e">
        <f>IF(#REF!="","",#REF!)</f>
        <v>#REF!</v>
      </c>
    </row>
    <row r="40" spans="1:34" ht="19.5" customHeight="1" hidden="1">
      <c r="A40" s="235">
        <v>49</v>
      </c>
      <c r="B40" s="225"/>
      <c r="C40" s="74">
        <v>9</v>
      </c>
      <c r="D40" s="389"/>
      <c r="E40" s="390"/>
      <c r="F40" s="480"/>
      <c r="G40" s="481"/>
      <c r="H40" s="481"/>
      <c r="I40" s="481"/>
      <c r="J40" s="481"/>
      <c r="K40" s="482"/>
      <c r="L40" s="391"/>
      <c r="M40" s="74"/>
      <c r="N40" s="389"/>
      <c r="O40" s="390"/>
      <c r="P40" s="480"/>
      <c r="Q40" s="481"/>
      <c r="R40" s="481"/>
      <c r="S40" s="481"/>
      <c r="T40" s="481"/>
      <c r="U40" s="483"/>
      <c r="W40" s="281"/>
      <c r="X40" s="281"/>
      <c r="Y40" s="282"/>
      <c r="Z40" s="283"/>
      <c r="AA40" s="283"/>
      <c r="AB40" s="283"/>
      <c r="AC40" s="283"/>
      <c r="AD40" s="280"/>
      <c r="AE40" s="283"/>
      <c r="AG40" s="305" t="e">
        <f>#REF!</f>
        <v>#REF!</v>
      </c>
      <c r="AH40" s="305" t="e">
        <f>IF(#REF!="","",#REF!)</f>
        <v>#REF!</v>
      </c>
    </row>
    <row r="41" spans="1:34" ht="19.5" customHeight="1" hidden="1" thickBot="1">
      <c r="A41" s="237">
        <v>50</v>
      </c>
      <c r="B41" s="234"/>
      <c r="C41" s="76">
        <v>10</v>
      </c>
      <c r="D41" s="89"/>
      <c r="E41" s="101"/>
      <c r="F41" s="486"/>
      <c r="G41" s="487"/>
      <c r="H41" s="487"/>
      <c r="I41" s="487"/>
      <c r="J41" s="487"/>
      <c r="K41" s="488"/>
      <c r="L41" s="37"/>
      <c r="M41" s="76"/>
      <c r="N41" s="89"/>
      <c r="O41" s="101"/>
      <c r="P41" s="486"/>
      <c r="Q41" s="487"/>
      <c r="R41" s="487"/>
      <c r="S41" s="487"/>
      <c r="T41" s="487"/>
      <c r="U41" s="489"/>
      <c r="W41" s="281"/>
      <c r="X41" s="281"/>
      <c r="Y41" s="282"/>
      <c r="Z41" s="490"/>
      <c r="AA41" s="490"/>
      <c r="AB41" s="490"/>
      <c r="AC41" s="490"/>
      <c r="AD41" s="491"/>
      <c r="AE41" s="490"/>
      <c r="AG41" s="305" t="e">
        <f>#REF!</f>
        <v>#REF!</v>
      </c>
      <c r="AH41" s="305" t="e">
        <f>IF(#REF!="","",#REF!)</f>
        <v>#REF!</v>
      </c>
    </row>
    <row r="42" spans="2:34" ht="24.75" customHeight="1">
      <c r="B42" s="24"/>
      <c r="AG42" s="305" t="e">
        <f>#REF!</f>
        <v>#REF!</v>
      </c>
      <c r="AH42" s="305" t="e">
        <f>IF(#REF!="","",#REF!)</f>
        <v>#REF!</v>
      </c>
    </row>
    <row r="43" spans="2:34" ht="24.75" customHeight="1">
      <c r="B43" s="24"/>
      <c r="AG43" s="305" t="e">
        <f>#REF!</f>
        <v>#REF!</v>
      </c>
      <c r="AH43" s="305" t="e">
        <f>IF(#REF!="","",#REF!)</f>
        <v>#REF!</v>
      </c>
    </row>
    <row r="44" spans="2:34" ht="24.75" customHeight="1">
      <c r="B44" s="24"/>
      <c r="AG44" s="305" t="e">
        <f>#REF!</f>
        <v>#REF!</v>
      </c>
      <c r="AH44" s="305" t="e">
        <f>IF(#REF!="","",#REF!)</f>
        <v>#REF!</v>
      </c>
    </row>
    <row r="45" spans="2:34" ht="24.75" customHeight="1">
      <c r="B45" s="24"/>
      <c r="AG45" s="305" t="e">
        <f>#REF!</f>
        <v>#REF!</v>
      </c>
      <c r="AH45" s="305" t="e">
        <f>IF(#REF!="","",#REF!)</f>
        <v>#REF!</v>
      </c>
    </row>
    <row r="46" spans="2:34" ht="24.75" customHeight="1">
      <c r="B46" s="24"/>
      <c r="AG46" s="307" t="str">
        <f aca="true" t="shared" si="8" ref="AG46:AG57">I6</f>
        <v>A2A1</v>
      </c>
      <c r="AH46" s="306">
        <f>IF(J6="","",J6)</f>
        <v>3</v>
      </c>
    </row>
    <row r="47" spans="2:34" ht="24.75" customHeight="1">
      <c r="B47" s="24"/>
      <c r="AG47" s="307" t="str">
        <f t="shared" si="8"/>
        <v>D4D2</v>
      </c>
      <c r="AH47" s="306">
        <f aca="true" t="shared" si="9" ref="AH47:AH57">IF(J7="","",J7)</f>
        <v>6</v>
      </c>
    </row>
    <row r="48" spans="2:34" ht="24.75" customHeight="1">
      <c r="B48" s="24"/>
      <c r="AG48" s="307" t="str">
        <f t="shared" si="8"/>
        <v>E2E1</v>
      </c>
      <c r="AH48" s="306">
        <f t="shared" si="9"/>
        <v>8</v>
      </c>
    </row>
    <row r="49" spans="2:34" ht="24.75" customHeight="1">
      <c r="B49" s="24"/>
      <c r="AG49" s="307" t="str">
        <f t="shared" si="8"/>
        <v>B4B3</v>
      </c>
      <c r="AH49" s="306">
        <f t="shared" si="9"/>
        <v>11</v>
      </c>
    </row>
    <row r="50" spans="2:34" ht="24.75" customHeight="1">
      <c r="B50" s="24"/>
      <c r="AG50" s="307" t="str">
        <f t="shared" si="8"/>
        <v>D4D3</v>
      </c>
      <c r="AH50" s="306">
        <f t="shared" si="9"/>
        <v>0</v>
      </c>
    </row>
    <row r="51" spans="2:34" ht="24.75" customHeight="1">
      <c r="B51" s="24"/>
      <c r="AG51" s="307" t="str">
        <f t="shared" si="8"/>
        <v>A5A1</v>
      </c>
      <c r="AH51" s="306">
        <f t="shared" si="9"/>
        <v>4</v>
      </c>
    </row>
    <row r="52" spans="2:34" ht="24.75" customHeight="1">
      <c r="B52" s="24"/>
      <c r="AG52" s="307" t="str">
        <f t="shared" si="8"/>
        <v>C5C1</v>
      </c>
      <c r="AH52" s="306">
        <f t="shared" si="9"/>
        <v>7</v>
      </c>
    </row>
    <row r="53" spans="2:34" ht="24.75" customHeight="1">
      <c r="B53" s="24"/>
      <c r="AG53" s="307" t="str">
        <f t="shared" si="8"/>
        <v>E5E1</v>
      </c>
      <c r="AH53" s="306">
        <f t="shared" si="9"/>
        <v>7</v>
      </c>
    </row>
    <row r="54" spans="2:34" ht="24.75" customHeight="1">
      <c r="B54" s="24"/>
      <c r="AG54" s="307" t="str">
        <f t="shared" si="8"/>
        <v>B3B2</v>
      </c>
      <c r="AH54" s="306">
        <f t="shared" si="9"/>
        <v>9</v>
      </c>
    </row>
    <row r="55" spans="2:34" ht="24.75" customHeight="1">
      <c r="B55" s="24"/>
      <c r="AG55" s="307" t="str">
        <f t="shared" si="8"/>
        <v>D3D2</v>
      </c>
      <c r="AH55" s="306">
        <f t="shared" si="9"/>
        <v>11</v>
      </c>
    </row>
    <row r="56" spans="2:34" ht="24.75" customHeight="1">
      <c r="B56" s="24"/>
      <c r="AG56" s="307" t="str">
        <f t="shared" si="8"/>
        <v>A5A4</v>
      </c>
      <c r="AH56" s="306">
        <f t="shared" si="9"/>
        <v>5</v>
      </c>
    </row>
    <row r="57" spans="2:34" ht="24.75" customHeight="1">
      <c r="B57" s="24"/>
      <c r="AG57" s="307" t="str">
        <f t="shared" si="8"/>
        <v>E4E2</v>
      </c>
      <c r="AH57" s="306">
        <f t="shared" si="9"/>
        <v>3</v>
      </c>
    </row>
    <row r="58" spans="2:34" ht="24.75" customHeight="1">
      <c r="B58" s="24"/>
      <c r="AG58" s="307" t="str">
        <f>I18</f>
        <v>C5C2</v>
      </c>
      <c r="AH58" s="306">
        <f>IF(J18="","",J18)</f>
        <v>7</v>
      </c>
    </row>
    <row r="59" spans="2:34" ht="24.75" customHeight="1">
      <c r="B59" s="24"/>
      <c r="AG59" s="307" t="str">
        <f>I19</f>
        <v>B4B1</v>
      </c>
      <c r="AH59" s="306">
        <f>IF(J19="","",J19)</f>
        <v>7</v>
      </c>
    </row>
    <row r="60" spans="2:34" ht="24.75" customHeight="1">
      <c r="B60" s="24"/>
      <c r="AG60" s="307" t="str">
        <f>I20</f>
        <v>D4D1</v>
      </c>
      <c r="AH60" s="306">
        <f>IF(J20="","",J20)</f>
        <v>2</v>
      </c>
    </row>
    <row r="61" spans="2:34" ht="24.75" customHeight="1">
      <c r="B61" s="24"/>
      <c r="AG61" s="307" t="str">
        <f aca="true" t="shared" si="10" ref="AG61:AG70">I22</f>
        <v>A5A2</v>
      </c>
      <c r="AH61" s="306">
        <f aca="true" t="shared" si="11" ref="AH61:AH70">IF(J22="","",J22)</f>
        <v>4</v>
      </c>
    </row>
    <row r="62" spans="2:34" ht="24.75" customHeight="1">
      <c r="B62" s="24"/>
      <c r="AG62" s="307" t="str">
        <f t="shared" si="10"/>
        <v>B3B1</v>
      </c>
      <c r="AH62" s="306">
        <f t="shared" si="11"/>
        <v>9</v>
      </c>
    </row>
    <row r="63" spans="2:34" ht="24.75" customHeight="1">
      <c r="B63" s="24"/>
      <c r="AG63" s="307" t="str">
        <f t="shared" si="10"/>
        <v>E5E2</v>
      </c>
      <c r="AH63" s="306">
        <f t="shared" si="11"/>
        <v>7</v>
      </c>
    </row>
    <row r="64" spans="2:34" ht="24.75" customHeight="1">
      <c r="B64" s="24"/>
      <c r="AG64" s="307" t="str">
        <f t="shared" si="10"/>
        <v>D3D1</v>
      </c>
      <c r="AH64" s="306">
        <f t="shared" si="11"/>
        <v>10</v>
      </c>
    </row>
    <row r="65" spans="2:34" ht="24.75" customHeight="1">
      <c r="B65" s="24"/>
      <c r="AG65" s="307" t="str">
        <f t="shared" si="10"/>
        <v>E5E4</v>
      </c>
      <c r="AH65" s="306">
        <f t="shared" si="11"/>
        <v>6</v>
      </c>
    </row>
    <row r="66" spans="2:34" ht="24.75" customHeight="1">
      <c r="B66" s="24"/>
      <c r="AG66" s="307" t="str">
        <f t="shared" si="10"/>
        <v>A4A2</v>
      </c>
      <c r="AH66" s="306">
        <f t="shared" si="11"/>
        <v>6</v>
      </c>
    </row>
    <row r="67" spans="2:34" ht="24.75" customHeight="1">
      <c r="B67" s="24"/>
      <c r="AG67" s="307" t="str">
        <f t="shared" si="10"/>
        <v>B5B3</v>
      </c>
      <c r="AH67" s="306">
        <f t="shared" si="11"/>
        <v>10</v>
      </c>
    </row>
    <row r="68" spans="2:34" ht="24.75" customHeight="1">
      <c r="B68" s="24"/>
      <c r="AG68" s="307" t="str">
        <f t="shared" si="10"/>
        <v>C5C4</v>
      </c>
      <c r="AH68" s="306">
        <f t="shared" si="11"/>
        <v>5</v>
      </c>
    </row>
    <row r="69" spans="2:34" ht="24.75" customHeight="1">
      <c r="B69" s="24"/>
      <c r="AG69" s="307" t="str">
        <f t="shared" si="10"/>
        <v>A4A1</v>
      </c>
      <c r="AH69" s="306">
        <f t="shared" si="11"/>
        <v>7</v>
      </c>
    </row>
    <row r="70" spans="2:34" ht="24.75" customHeight="1">
      <c r="B70" s="24"/>
      <c r="AG70" s="307" t="str">
        <f t="shared" si="10"/>
        <v>D5D3</v>
      </c>
      <c r="AH70" s="306">
        <f t="shared" si="11"/>
        <v>2</v>
      </c>
    </row>
    <row r="71" spans="2:34" ht="13.5">
      <c r="B71" s="24"/>
      <c r="AG71" s="307" t="e">
        <f>#REF!</f>
        <v>#REF!</v>
      </c>
      <c r="AH71" s="306" t="e">
        <f>IF(#REF!="","",#REF!)</f>
        <v>#REF!</v>
      </c>
    </row>
    <row r="72" spans="2:34" ht="13.5">
      <c r="B72" s="24"/>
      <c r="AG72" s="307" t="e">
        <f>#REF!</f>
        <v>#REF!</v>
      </c>
      <c r="AH72" s="306" t="e">
        <f>IF(#REF!="","",#REF!)</f>
        <v>#REF!</v>
      </c>
    </row>
    <row r="73" spans="2:34" ht="13.5">
      <c r="B73" s="24"/>
      <c r="AG73" s="307" t="e">
        <f>#REF!</f>
        <v>#REF!</v>
      </c>
      <c r="AH73" s="306" t="e">
        <f>IF(#REF!="","",#REF!)</f>
        <v>#REF!</v>
      </c>
    </row>
    <row r="74" spans="2:34" ht="13.5">
      <c r="B74" s="24"/>
      <c r="AG74" s="307" t="e">
        <f>#REF!</f>
        <v>#REF!</v>
      </c>
      <c r="AH74" s="306" t="e">
        <f>IF(#REF!="","",#REF!)</f>
        <v>#REF!</v>
      </c>
    </row>
    <row r="75" spans="2:34" ht="13.5">
      <c r="B75" s="24"/>
      <c r="AG75" s="307" t="e">
        <f>#REF!</f>
        <v>#REF!</v>
      </c>
      <c r="AH75" s="306" t="e">
        <f>IF(#REF!="","",#REF!)</f>
        <v>#REF!</v>
      </c>
    </row>
    <row r="76" spans="2:34" ht="13.5">
      <c r="B76" s="24"/>
      <c r="AG76" s="307" t="e">
        <f>#REF!</f>
        <v>#REF!</v>
      </c>
      <c r="AH76" s="306" t="e">
        <f>IF(#REF!="","",#REF!)</f>
        <v>#REF!</v>
      </c>
    </row>
    <row r="77" spans="2:34" ht="13.5">
      <c r="B77" s="24"/>
      <c r="AG77" s="307" t="e">
        <f>#REF!</f>
        <v>#REF!</v>
      </c>
      <c r="AH77" s="306" t="e">
        <f>IF(#REF!="","",#REF!)</f>
        <v>#REF!</v>
      </c>
    </row>
    <row r="78" spans="2:34" ht="13.5">
      <c r="B78" s="24"/>
      <c r="AG78" s="307" t="e">
        <f>#REF!</f>
        <v>#REF!</v>
      </c>
      <c r="AH78" s="306" t="e">
        <f>IF(#REF!="","",#REF!)</f>
        <v>#REF!</v>
      </c>
    </row>
    <row r="79" spans="2:34" ht="13.5">
      <c r="B79" s="24"/>
      <c r="AG79" s="307" t="e">
        <f>#REF!</f>
        <v>#REF!</v>
      </c>
      <c r="AH79" s="306" t="e">
        <f>IF(#REF!="","",#REF!)</f>
        <v>#REF!</v>
      </c>
    </row>
    <row r="80" spans="2:34" ht="13.5">
      <c r="B80" s="24"/>
      <c r="AG80" s="307" t="e">
        <f>#REF!</f>
        <v>#REF!</v>
      </c>
      <c r="AH80" s="306" t="e">
        <f>IF(#REF!="","",#REF!)</f>
        <v>#REF!</v>
      </c>
    </row>
    <row r="81" spans="2:34" ht="13.5">
      <c r="B81" s="24"/>
      <c r="AG81" s="307" t="e">
        <f>#REF!</f>
        <v>#REF!</v>
      </c>
      <c r="AH81" s="306" t="e">
        <f>IF(#REF!="","",#REF!)</f>
        <v>#REF!</v>
      </c>
    </row>
    <row r="82" spans="2:34" ht="13.5">
      <c r="B82" s="24"/>
      <c r="AG82" s="307" t="e">
        <f>#REF!</f>
        <v>#REF!</v>
      </c>
      <c r="AH82" s="306" t="e">
        <f>IF(#REF!="","",#REF!)</f>
        <v>#REF!</v>
      </c>
    </row>
    <row r="83" spans="2:34" ht="13.5">
      <c r="B83" s="24"/>
      <c r="AG83" s="305" t="e">
        <f>#REF!</f>
        <v>#REF!</v>
      </c>
      <c r="AH83" s="306" t="e">
        <f>IF(#REF!="","",#REF!)</f>
        <v>#REF!</v>
      </c>
    </row>
    <row r="84" spans="2:34" ht="13.5">
      <c r="B84" s="24"/>
      <c r="AG84" s="305" t="e">
        <f>#REF!</f>
        <v>#REF!</v>
      </c>
      <c r="AH84" s="306" t="e">
        <f>IF(#REF!="","",#REF!)</f>
        <v>#REF!</v>
      </c>
    </row>
    <row r="85" spans="2:34" ht="13.5">
      <c r="B85" s="24"/>
      <c r="AG85" s="305" t="e">
        <f>#REF!</f>
        <v>#REF!</v>
      </c>
      <c r="AH85" s="306" t="e">
        <f>IF(#REF!="","",#REF!)</f>
        <v>#REF!</v>
      </c>
    </row>
    <row r="86" spans="2:34" ht="13.5">
      <c r="B86" s="24"/>
      <c r="AG86" s="305" t="str">
        <f aca="true" t="shared" si="12" ref="AG86:AG97">N6</f>
        <v>B1B2</v>
      </c>
      <c r="AH86" s="305">
        <f>IF(O6="","",O6)</f>
        <v>8</v>
      </c>
    </row>
    <row r="87" spans="2:34" ht="13.5">
      <c r="B87" s="24"/>
      <c r="AG87" s="305" t="str">
        <f t="shared" si="12"/>
        <v>E3E4</v>
      </c>
      <c r="AH87" s="305">
        <f aca="true" t="shared" si="13" ref="AH87:AH97">IF(O7="","",O7)</f>
        <v>3</v>
      </c>
    </row>
    <row r="88" spans="2:34" ht="13.5">
      <c r="B88" s="24"/>
      <c r="AG88" s="305" t="str">
        <f t="shared" si="12"/>
        <v>A3A4</v>
      </c>
      <c r="AH88" s="305">
        <f t="shared" si="13"/>
        <v>9</v>
      </c>
    </row>
    <row r="89" spans="2:34" ht="13.5">
      <c r="B89" s="24"/>
      <c r="AG89" s="305" t="str">
        <f t="shared" si="12"/>
        <v>C3C4</v>
      </c>
      <c r="AH89" s="305">
        <f t="shared" si="13"/>
        <v>6</v>
      </c>
    </row>
    <row r="90" spans="2:34" ht="13.5">
      <c r="B90" s="24"/>
      <c r="AG90" s="305" t="str">
        <f t="shared" si="12"/>
        <v>D1D2</v>
      </c>
      <c r="AH90" s="305">
        <f t="shared" si="13"/>
        <v>10</v>
      </c>
    </row>
    <row r="91" spans="2:34" ht="13.5">
      <c r="B91" s="24"/>
      <c r="AG91" s="305" t="str">
        <f t="shared" si="12"/>
        <v>B1B5</v>
      </c>
      <c r="AH91" s="305">
        <f t="shared" si="13"/>
        <v>6</v>
      </c>
    </row>
    <row r="92" spans="2:34" ht="13.5">
      <c r="B92" s="24"/>
      <c r="AG92" s="305" t="str">
        <f t="shared" si="12"/>
        <v>D1D5</v>
      </c>
      <c r="AH92" s="305">
        <f t="shared" si="13"/>
        <v>5</v>
      </c>
    </row>
    <row r="93" spans="2:34" ht="13.5">
      <c r="B93" s="24"/>
      <c r="AG93" s="305" t="str">
        <f t="shared" si="12"/>
        <v>A2A3</v>
      </c>
      <c r="AH93" s="305">
        <f t="shared" si="13"/>
        <v>2</v>
      </c>
    </row>
    <row r="94" spans="2:34" ht="13.5">
      <c r="B94" s="24"/>
      <c r="AG94" s="305" t="str">
        <f t="shared" si="12"/>
        <v>C2C3</v>
      </c>
      <c r="AH94" s="305">
        <f t="shared" si="13"/>
        <v>9</v>
      </c>
    </row>
    <row r="95" spans="2:34" ht="13.5">
      <c r="B95" s="24"/>
      <c r="AG95" s="305" t="str">
        <f t="shared" si="12"/>
        <v>D4D5</v>
      </c>
      <c r="AH95" s="305">
        <f t="shared" si="13"/>
        <v>4</v>
      </c>
    </row>
    <row r="96" spans="2:34" ht="13.5">
      <c r="B96" s="24"/>
      <c r="AG96" s="305" t="str">
        <f t="shared" si="12"/>
        <v>B4B5</v>
      </c>
      <c r="AH96" s="305">
        <f t="shared" si="13"/>
        <v>5</v>
      </c>
    </row>
    <row r="97" spans="2:34" ht="13.5">
      <c r="B97" s="24"/>
      <c r="AG97" s="305" t="str">
        <f t="shared" si="12"/>
        <v>E2E3</v>
      </c>
      <c r="AH97" s="305">
        <f t="shared" si="13"/>
        <v>9</v>
      </c>
    </row>
    <row r="98" spans="2:34" ht="13.5">
      <c r="B98" s="24"/>
      <c r="AG98" s="305" t="str">
        <f>N18</f>
        <v>D2D5</v>
      </c>
      <c r="AH98" s="305">
        <f>IF(O18="","",O18)</f>
        <v>4</v>
      </c>
    </row>
    <row r="99" spans="2:34" ht="13.5">
      <c r="B99" s="24"/>
      <c r="AG99" s="305" t="str">
        <f>N19</f>
        <v>C1C4</v>
      </c>
      <c r="AH99" s="305">
        <f>IF(O19="","",O19)</f>
        <v>2</v>
      </c>
    </row>
    <row r="100" spans="2:34" ht="13.5">
      <c r="B100" s="24"/>
      <c r="AG100" s="305" t="str">
        <f>N20</f>
        <v>E1E4</v>
      </c>
      <c r="AH100" s="305">
        <f>IF(O20="","",O20)</f>
        <v>5</v>
      </c>
    </row>
    <row r="101" spans="2:34" ht="13.5">
      <c r="B101" s="24"/>
      <c r="AG101" s="305" t="str">
        <f aca="true" t="shared" si="14" ref="AG101:AG110">N22</f>
        <v>C1C2</v>
      </c>
      <c r="AH101" s="305">
        <f aca="true" t="shared" si="15" ref="AH101:AH110">IF(O22="","",O22)</f>
        <v>5</v>
      </c>
    </row>
    <row r="102" spans="2:34" ht="13.5">
      <c r="B102" s="24"/>
      <c r="AG102" s="305" t="str">
        <f t="shared" si="14"/>
        <v>B2B4</v>
      </c>
      <c r="AH102" s="305">
        <f t="shared" si="15"/>
        <v>7</v>
      </c>
    </row>
    <row r="103" spans="2:34" ht="13.5">
      <c r="B103" s="24"/>
      <c r="AG103" s="305" t="str">
        <f t="shared" si="14"/>
        <v>A1A3</v>
      </c>
      <c r="AH103" s="305">
        <f t="shared" si="15"/>
        <v>10</v>
      </c>
    </row>
    <row r="104" spans="2:34" ht="13.5">
      <c r="B104" s="24"/>
      <c r="AG104" s="305" t="str">
        <f t="shared" si="14"/>
        <v>C1C3</v>
      </c>
      <c r="AH104" s="305">
        <f t="shared" si="15"/>
        <v>4</v>
      </c>
    </row>
    <row r="105" spans="2:34" ht="13.5">
      <c r="B105" s="24"/>
      <c r="AG105" s="305" t="str">
        <f t="shared" si="14"/>
        <v>E1E3</v>
      </c>
      <c r="AH105" s="305">
        <f t="shared" si="15"/>
        <v>8</v>
      </c>
    </row>
    <row r="106" spans="2:34" ht="13.5">
      <c r="B106" s="24"/>
      <c r="AG106" s="305" t="str">
        <f t="shared" si="14"/>
        <v>C2C4</v>
      </c>
      <c r="AH106" s="305">
        <f t="shared" si="15"/>
        <v>7</v>
      </c>
    </row>
    <row r="107" spans="2:34" ht="13.5">
      <c r="B107" s="24"/>
      <c r="AG107" s="305" t="str">
        <f t="shared" si="14"/>
        <v>B2B5</v>
      </c>
      <c r="AH107" s="305">
        <f t="shared" si="15"/>
        <v>8</v>
      </c>
    </row>
    <row r="108" spans="2:34" ht="13.5">
      <c r="B108" s="24"/>
      <c r="AG108" s="305" t="str">
        <f t="shared" si="14"/>
        <v>A3A5</v>
      </c>
      <c r="AH108" s="305">
        <f t="shared" si="15"/>
        <v>3</v>
      </c>
    </row>
    <row r="109" spans="2:34" ht="13.5">
      <c r="B109" s="24"/>
      <c r="AG109" s="305" t="str">
        <f t="shared" si="14"/>
        <v>C3C5</v>
      </c>
      <c r="AH109" s="305">
        <f t="shared" si="15"/>
        <v>7</v>
      </c>
    </row>
    <row r="110" spans="2:34" ht="13.5">
      <c r="B110" s="24"/>
      <c r="AG110" s="305" t="str">
        <f t="shared" si="14"/>
        <v>E3E5</v>
      </c>
      <c r="AH110" s="305">
        <f t="shared" si="15"/>
        <v>0</v>
      </c>
    </row>
    <row r="111" spans="2:34" ht="13.5">
      <c r="B111" s="24"/>
      <c r="AG111" s="305" t="e">
        <f>#REF!</f>
        <v>#REF!</v>
      </c>
      <c r="AH111" s="305" t="e">
        <f>IF(#REF!="","",#REF!)</f>
        <v>#REF!</v>
      </c>
    </row>
    <row r="112" spans="2:34" ht="13.5">
      <c r="B112" s="24"/>
      <c r="AG112" s="305" t="e">
        <f>#REF!</f>
        <v>#REF!</v>
      </c>
      <c r="AH112" s="305" t="e">
        <f>IF(#REF!="","",#REF!)</f>
        <v>#REF!</v>
      </c>
    </row>
    <row r="113" spans="2:34" ht="13.5">
      <c r="B113" s="24"/>
      <c r="AG113" s="305" t="e">
        <f>#REF!</f>
        <v>#REF!</v>
      </c>
      <c r="AH113" s="305" t="e">
        <f>IF(#REF!="","",#REF!)</f>
        <v>#REF!</v>
      </c>
    </row>
    <row r="114" spans="2:34" ht="13.5">
      <c r="B114" s="24"/>
      <c r="AG114" s="305" t="e">
        <f>#REF!</f>
        <v>#REF!</v>
      </c>
      <c r="AH114" s="305" t="e">
        <f>IF(#REF!="","",#REF!)</f>
        <v>#REF!</v>
      </c>
    </row>
    <row r="115" spans="2:34" ht="13.5">
      <c r="B115" s="24"/>
      <c r="AG115" s="305" t="e">
        <f>#REF!</f>
        <v>#REF!</v>
      </c>
      <c r="AH115" s="305" t="e">
        <f>IF(#REF!="","",#REF!)</f>
        <v>#REF!</v>
      </c>
    </row>
    <row r="116" spans="2:34" ht="13.5">
      <c r="B116" s="24"/>
      <c r="AG116" s="305" t="e">
        <f>#REF!</f>
        <v>#REF!</v>
      </c>
      <c r="AH116" s="305" t="e">
        <f>IF(#REF!="","",#REF!)</f>
        <v>#REF!</v>
      </c>
    </row>
    <row r="117" spans="2:34" ht="13.5">
      <c r="B117" s="24"/>
      <c r="AG117" s="305" t="e">
        <f>#REF!</f>
        <v>#REF!</v>
      </c>
      <c r="AH117" s="305" t="e">
        <f>IF(#REF!="","",#REF!)</f>
        <v>#REF!</v>
      </c>
    </row>
    <row r="118" spans="2:34" ht="13.5">
      <c r="B118" s="24"/>
      <c r="AG118" s="305" t="e">
        <f>#REF!</f>
        <v>#REF!</v>
      </c>
      <c r="AH118" s="305" t="e">
        <f>IF(#REF!="","",#REF!)</f>
        <v>#REF!</v>
      </c>
    </row>
    <row r="119" spans="2:34" ht="13.5">
      <c r="B119" s="24"/>
      <c r="AG119" s="305" t="e">
        <f>#REF!</f>
        <v>#REF!</v>
      </c>
      <c r="AH119" s="305" t="e">
        <f>IF(#REF!="","",#REF!)</f>
        <v>#REF!</v>
      </c>
    </row>
    <row r="120" spans="2:34" ht="13.5">
      <c r="B120" s="24"/>
      <c r="AG120" s="305" t="e">
        <f>#REF!</f>
        <v>#REF!</v>
      </c>
      <c r="AH120" s="305" t="e">
        <f>IF(#REF!="","",#REF!)</f>
        <v>#REF!</v>
      </c>
    </row>
    <row r="121" spans="2:34" ht="13.5">
      <c r="B121" s="24"/>
      <c r="AG121" s="305" t="e">
        <f>#REF!</f>
        <v>#REF!</v>
      </c>
      <c r="AH121" s="305" t="e">
        <f>IF(#REF!="","",#REF!)</f>
        <v>#REF!</v>
      </c>
    </row>
    <row r="122" spans="2:34" ht="13.5">
      <c r="B122" s="24"/>
      <c r="AG122" s="305" t="e">
        <f>#REF!</f>
        <v>#REF!</v>
      </c>
      <c r="AH122" s="305" t="e">
        <f>IF(#REF!="","",#REF!)</f>
        <v>#REF!</v>
      </c>
    </row>
    <row r="123" spans="2:34" ht="13.5">
      <c r="B123" s="24"/>
      <c r="AG123" s="305" t="e">
        <f>#REF!</f>
        <v>#REF!</v>
      </c>
      <c r="AH123" s="305" t="e">
        <f>IF(#REF!="","",#REF!)</f>
        <v>#REF!</v>
      </c>
    </row>
    <row r="124" spans="2:34" ht="13.5">
      <c r="B124" s="24"/>
      <c r="AG124" s="305" t="e">
        <f>#REF!</f>
        <v>#REF!</v>
      </c>
      <c r="AH124" s="305" t="e">
        <f>IF(#REF!="","",#REF!)</f>
        <v>#REF!</v>
      </c>
    </row>
    <row r="125" spans="2:34" ht="13.5">
      <c r="B125" s="24"/>
      <c r="AG125" s="305" t="e">
        <f>#REF!</f>
        <v>#REF!</v>
      </c>
      <c r="AH125" s="305" t="e">
        <f>IF(#REF!="","",#REF!)</f>
        <v>#REF!</v>
      </c>
    </row>
    <row r="126" spans="2:34" ht="13.5">
      <c r="B126" s="24"/>
      <c r="AG126" s="307" t="str">
        <f aca="true" t="shared" si="16" ref="AG126:AG137">S6</f>
        <v>B2B1</v>
      </c>
      <c r="AH126" s="306">
        <f>IF(T6="","",T6)</f>
        <v>3</v>
      </c>
    </row>
    <row r="127" spans="2:34" ht="13.5">
      <c r="B127" s="24"/>
      <c r="AG127" s="307" t="str">
        <f t="shared" si="16"/>
        <v>E4E3</v>
      </c>
      <c r="AH127" s="306">
        <f aca="true" t="shared" si="17" ref="AH127:AH137">IF(T7="","",T7)</f>
        <v>1</v>
      </c>
    </row>
    <row r="128" spans="2:34" ht="13.5">
      <c r="B128" s="24"/>
      <c r="AG128" s="307" t="str">
        <f t="shared" si="16"/>
        <v>A4A3</v>
      </c>
      <c r="AH128" s="306">
        <f t="shared" si="17"/>
        <v>9</v>
      </c>
    </row>
    <row r="129" spans="2:34" ht="13.5">
      <c r="B129" s="24"/>
      <c r="AG129" s="307" t="str">
        <f t="shared" si="16"/>
        <v>C4C3</v>
      </c>
      <c r="AH129" s="306">
        <f t="shared" si="17"/>
        <v>3</v>
      </c>
    </row>
    <row r="130" spans="2:34" ht="13.5">
      <c r="B130" s="24"/>
      <c r="AG130" s="307" t="str">
        <f t="shared" si="16"/>
        <v>D2D1</v>
      </c>
      <c r="AH130" s="306">
        <f t="shared" si="17"/>
        <v>0</v>
      </c>
    </row>
    <row r="131" spans="2:34" ht="13.5">
      <c r="B131" s="24"/>
      <c r="AG131" s="307" t="str">
        <f t="shared" si="16"/>
        <v>B5B1</v>
      </c>
      <c r="AH131" s="306">
        <f t="shared" si="17"/>
        <v>10</v>
      </c>
    </row>
    <row r="132" spans="2:34" ht="13.5">
      <c r="B132" s="24"/>
      <c r="AG132" s="307" t="str">
        <f t="shared" si="16"/>
        <v>D5D1</v>
      </c>
      <c r="AH132" s="306">
        <f t="shared" si="17"/>
        <v>4</v>
      </c>
    </row>
    <row r="133" spans="2:34" ht="13.5">
      <c r="B133" s="24"/>
      <c r="AG133" s="307" t="str">
        <f t="shared" si="16"/>
        <v>A3A2</v>
      </c>
      <c r="AH133" s="306">
        <f t="shared" si="17"/>
        <v>9</v>
      </c>
    </row>
    <row r="134" spans="2:34" ht="13.5">
      <c r="B134" s="24"/>
      <c r="AG134" s="307" t="str">
        <f t="shared" si="16"/>
        <v>C3C2</v>
      </c>
      <c r="AH134" s="306">
        <f t="shared" si="17"/>
        <v>9</v>
      </c>
    </row>
    <row r="135" spans="2:34" ht="13.5">
      <c r="B135" s="24"/>
      <c r="AG135" s="307" t="str">
        <f t="shared" si="16"/>
        <v>D5D4</v>
      </c>
      <c r="AH135" s="306">
        <f t="shared" si="17"/>
        <v>4</v>
      </c>
    </row>
    <row r="136" spans="2:34" ht="13.5">
      <c r="B136" s="24"/>
      <c r="AG136" s="307" t="str">
        <f t="shared" si="16"/>
        <v>B5B4</v>
      </c>
      <c r="AH136" s="306">
        <f t="shared" si="17"/>
        <v>9</v>
      </c>
    </row>
    <row r="137" spans="2:34" ht="13.5">
      <c r="B137" s="24"/>
      <c r="AG137" s="307" t="str">
        <f t="shared" si="16"/>
        <v>E3E2</v>
      </c>
      <c r="AH137" s="306">
        <f t="shared" si="17"/>
        <v>2</v>
      </c>
    </row>
    <row r="138" spans="2:34" ht="13.5">
      <c r="B138" s="24"/>
      <c r="AG138" s="307" t="str">
        <f>S18</f>
        <v>D5D2</v>
      </c>
      <c r="AH138" s="306">
        <f>IF(T18="","",T18)</f>
        <v>6</v>
      </c>
    </row>
    <row r="139" spans="2:34" ht="13.5">
      <c r="B139" s="24"/>
      <c r="AG139" s="307" t="str">
        <f>S19</f>
        <v>C4C1</v>
      </c>
      <c r="AH139" s="306">
        <f>IF(T19="","",T19)</f>
        <v>9</v>
      </c>
    </row>
    <row r="140" spans="2:34" ht="13.5">
      <c r="B140" s="24"/>
      <c r="AG140" s="307" t="str">
        <f>S20</f>
        <v>E4E1</v>
      </c>
      <c r="AH140" s="306">
        <f>IF(T20="","",T20)</f>
        <v>3</v>
      </c>
    </row>
    <row r="141" spans="2:34" ht="13.5">
      <c r="B141" s="24"/>
      <c r="AG141" s="307" t="str">
        <f aca="true" t="shared" si="18" ref="AG141:AG150">S22</f>
        <v>C2C1</v>
      </c>
      <c r="AH141" s="306">
        <f aca="true" t="shared" si="19" ref="AH141:AH150">IF(T22="","",T22)</f>
        <v>10</v>
      </c>
    </row>
    <row r="142" spans="2:34" ht="13.5">
      <c r="B142" s="24"/>
      <c r="AG142" s="307" t="str">
        <f t="shared" si="18"/>
        <v>B4B2</v>
      </c>
      <c r="AH142" s="306">
        <f t="shared" si="19"/>
        <v>7</v>
      </c>
    </row>
    <row r="143" spans="2:34" ht="13.5">
      <c r="B143" s="24"/>
      <c r="AG143" s="307" t="str">
        <f t="shared" si="18"/>
        <v>A3A1</v>
      </c>
      <c r="AH143" s="306">
        <f t="shared" si="19"/>
        <v>5</v>
      </c>
    </row>
    <row r="144" spans="2:34" ht="13.5">
      <c r="B144" s="24"/>
      <c r="AG144" s="307" t="str">
        <f t="shared" si="18"/>
        <v>C3C1</v>
      </c>
      <c r="AH144" s="306">
        <f t="shared" si="19"/>
        <v>9</v>
      </c>
    </row>
    <row r="145" spans="2:34" ht="13.5">
      <c r="B145" s="24"/>
      <c r="AG145" s="307" t="str">
        <f t="shared" si="18"/>
        <v>E3E1</v>
      </c>
      <c r="AH145" s="306">
        <f t="shared" si="19"/>
        <v>0</v>
      </c>
    </row>
    <row r="146" spans="2:34" ht="13.5">
      <c r="B146" s="24"/>
      <c r="AG146" s="307" t="str">
        <f t="shared" si="18"/>
        <v>C4C2</v>
      </c>
      <c r="AH146" s="306">
        <f t="shared" si="19"/>
        <v>10</v>
      </c>
    </row>
    <row r="147" spans="2:34" ht="13.5">
      <c r="B147" s="24"/>
      <c r="AG147" s="307" t="str">
        <f t="shared" si="18"/>
        <v>B5B2</v>
      </c>
      <c r="AH147" s="306">
        <f t="shared" si="19"/>
        <v>8</v>
      </c>
    </row>
    <row r="148" spans="2:34" ht="13.5">
      <c r="B148" s="24"/>
      <c r="AG148" s="307" t="str">
        <f t="shared" si="18"/>
        <v>A5A3</v>
      </c>
      <c r="AH148" s="306">
        <f t="shared" si="19"/>
        <v>6</v>
      </c>
    </row>
    <row r="149" spans="2:34" ht="13.5">
      <c r="B149" s="24"/>
      <c r="AG149" s="307" t="str">
        <f t="shared" si="18"/>
        <v>C5C3</v>
      </c>
      <c r="AH149" s="306">
        <f t="shared" si="19"/>
        <v>8</v>
      </c>
    </row>
    <row r="150" spans="2:34" ht="13.5">
      <c r="B150" s="24"/>
      <c r="AG150" s="307" t="str">
        <f t="shared" si="18"/>
        <v>E5E3</v>
      </c>
      <c r="AH150" s="306">
        <f t="shared" si="19"/>
        <v>9</v>
      </c>
    </row>
    <row r="151" spans="2:34" ht="13.5">
      <c r="B151" s="24"/>
      <c r="AG151" s="307" t="e">
        <f>#REF!</f>
        <v>#REF!</v>
      </c>
      <c r="AH151" s="306" t="e">
        <f>IF(#REF!="","",#REF!)</f>
        <v>#REF!</v>
      </c>
    </row>
    <row r="152" spans="2:34" ht="13.5">
      <c r="B152" s="24"/>
      <c r="AG152" s="307" t="e">
        <f>#REF!</f>
        <v>#REF!</v>
      </c>
      <c r="AH152" s="306" t="e">
        <f>IF(#REF!="","",#REF!)</f>
        <v>#REF!</v>
      </c>
    </row>
    <row r="153" spans="2:34" ht="13.5">
      <c r="B153" s="24"/>
      <c r="AG153" s="307" t="e">
        <f>#REF!</f>
        <v>#REF!</v>
      </c>
      <c r="AH153" s="306" t="e">
        <f>IF(#REF!="","",#REF!)</f>
        <v>#REF!</v>
      </c>
    </row>
    <row r="154" spans="2:34" ht="13.5">
      <c r="B154" s="24"/>
      <c r="AG154" s="307" t="e">
        <f>#REF!</f>
        <v>#REF!</v>
      </c>
      <c r="AH154" s="306" t="e">
        <f>IF(#REF!="","",#REF!)</f>
        <v>#REF!</v>
      </c>
    </row>
    <row r="155" spans="2:34" ht="13.5">
      <c r="B155" s="24"/>
      <c r="AG155" s="307" t="e">
        <f>#REF!</f>
        <v>#REF!</v>
      </c>
      <c r="AH155" s="306" t="e">
        <f>IF(#REF!="","",#REF!)</f>
        <v>#REF!</v>
      </c>
    </row>
    <row r="156" spans="2:34" ht="13.5">
      <c r="B156" s="24"/>
      <c r="AG156" s="307" t="e">
        <f>#REF!</f>
        <v>#REF!</v>
      </c>
      <c r="AH156" s="306" t="e">
        <f>IF(#REF!="","",#REF!)</f>
        <v>#REF!</v>
      </c>
    </row>
    <row r="157" spans="2:34" ht="13.5">
      <c r="B157" s="24"/>
      <c r="AG157" s="305" t="e">
        <f>#REF!</f>
        <v>#REF!</v>
      </c>
      <c r="AH157" s="306" t="e">
        <f>IF(#REF!="","",#REF!)</f>
        <v>#REF!</v>
      </c>
    </row>
    <row r="158" spans="2:34" ht="13.5">
      <c r="B158" s="24"/>
      <c r="AG158" s="305" t="e">
        <f>#REF!</f>
        <v>#REF!</v>
      </c>
      <c r="AH158" s="306" t="e">
        <f>IF(#REF!="","",#REF!)</f>
        <v>#REF!</v>
      </c>
    </row>
    <row r="159" spans="2:34" ht="13.5">
      <c r="B159" s="24"/>
      <c r="AG159" s="305" t="e">
        <f>#REF!</f>
        <v>#REF!</v>
      </c>
      <c r="AH159" s="306" t="e">
        <f>IF(#REF!="","",#REF!)</f>
        <v>#REF!</v>
      </c>
    </row>
    <row r="160" spans="2:34" ht="13.5">
      <c r="B160" s="24"/>
      <c r="AG160" s="305" t="e">
        <f>#REF!</f>
        <v>#REF!</v>
      </c>
      <c r="AH160" s="306" t="e">
        <f>IF(#REF!="","",#REF!)</f>
        <v>#REF!</v>
      </c>
    </row>
    <row r="161" spans="2:34" ht="13.5">
      <c r="B161" s="24"/>
      <c r="AG161" s="305" t="e">
        <f>#REF!</f>
        <v>#REF!</v>
      </c>
      <c r="AH161" s="306" t="e">
        <f>IF(#REF!="","",#REF!)</f>
        <v>#REF!</v>
      </c>
    </row>
    <row r="162" spans="2:34" ht="13.5">
      <c r="B162" s="24"/>
      <c r="AG162" s="305" t="e">
        <f>#REF!</f>
        <v>#REF!</v>
      </c>
      <c r="AH162" s="306" t="e">
        <f>IF(#REF!="","",#REF!)</f>
        <v>#REF!</v>
      </c>
    </row>
    <row r="163" spans="2:34" ht="13.5">
      <c r="B163" s="24"/>
      <c r="AG163" s="305" t="e">
        <f>#REF!</f>
        <v>#REF!</v>
      </c>
      <c r="AH163" s="306" t="e">
        <f>IF(#REF!="","",#REF!)</f>
        <v>#REF!</v>
      </c>
    </row>
    <row r="164" spans="2:34" ht="13.5">
      <c r="B164" s="24"/>
      <c r="AG164" s="305" t="e">
        <f>#REF!</f>
        <v>#REF!</v>
      </c>
      <c r="AH164" s="306" t="e">
        <f>IF(#REF!="","",#REF!)</f>
        <v>#REF!</v>
      </c>
    </row>
    <row r="165" spans="2:34" ht="13.5">
      <c r="B165" s="24"/>
      <c r="AG165" s="305" t="e">
        <f>#REF!</f>
        <v>#REF!</v>
      </c>
      <c r="AH165" s="306" t="e">
        <f>IF(#REF!="","",#REF!)</f>
        <v>#REF!</v>
      </c>
    </row>
    <row r="166" spans="2:34" ht="13.5">
      <c r="B166" s="24"/>
      <c r="AG166" s="90"/>
      <c r="AH166" s="90"/>
    </row>
    <row r="167" spans="2:34" ht="13.5">
      <c r="B167" s="24"/>
      <c r="AG167" s="90"/>
      <c r="AH167" s="90"/>
    </row>
    <row r="168" spans="2:34" ht="13.5">
      <c r="B168" s="24"/>
      <c r="AG168" s="90"/>
      <c r="AH168" s="90"/>
    </row>
    <row r="169" spans="2:34" ht="13.5">
      <c r="B169" s="24"/>
      <c r="AG169" s="90"/>
      <c r="AH169" s="90"/>
    </row>
    <row r="170" spans="2:34" ht="13.5">
      <c r="B170" s="24"/>
      <c r="AG170" s="90"/>
      <c r="AH170" s="90"/>
    </row>
    <row r="171" spans="2:34" ht="13.5">
      <c r="B171" s="24"/>
      <c r="AG171" s="90"/>
      <c r="AH171" s="90"/>
    </row>
    <row r="172" spans="2:34" ht="13.5">
      <c r="B172" s="24"/>
      <c r="AG172" s="90"/>
      <c r="AH172" s="90"/>
    </row>
    <row r="173" spans="2:34" ht="13.5">
      <c r="B173" s="24"/>
      <c r="AG173" s="90"/>
      <c r="AH173" s="90"/>
    </row>
    <row r="174" spans="2:34" ht="13.5">
      <c r="B174" s="24"/>
      <c r="AG174" s="90"/>
      <c r="AH174" s="90"/>
    </row>
    <row r="175" spans="2:34" ht="13.5">
      <c r="B175" s="24"/>
      <c r="AG175" s="90"/>
      <c r="AH175" s="90"/>
    </row>
    <row r="176" spans="2:34" ht="13.5">
      <c r="B176" s="24"/>
      <c r="AG176" s="90"/>
      <c r="AH176" s="90"/>
    </row>
    <row r="177" spans="2:34" ht="13.5">
      <c r="B177" s="24"/>
      <c r="AG177" s="90"/>
      <c r="AH177" s="90"/>
    </row>
    <row r="178" spans="2:34" ht="13.5">
      <c r="B178" s="24"/>
      <c r="AG178" s="90"/>
      <c r="AH178" s="90"/>
    </row>
    <row r="179" spans="2:34" ht="13.5">
      <c r="B179" s="24"/>
      <c r="AG179" s="90"/>
      <c r="AH179" s="90"/>
    </row>
    <row r="180" spans="2:34" ht="13.5">
      <c r="B180" s="24"/>
      <c r="AG180" s="90"/>
      <c r="AH180" s="90"/>
    </row>
    <row r="181" spans="2:34" ht="13.5">
      <c r="B181" s="24"/>
      <c r="AG181" s="90"/>
      <c r="AH181" s="90"/>
    </row>
    <row r="182" spans="2:34" ht="13.5">
      <c r="B182" s="24"/>
      <c r="AG182" s="90"/>
      <c r="AH182" s="90"/>
    </row>
    <row r="183" spans="2:34" ht="13.5">
      <c r="B183" s="24"/>
      <c r="AG183" s="90"/>
      <c r="AH183" s="90"/>
    </row>
    <row r="184" spans="2:34" ht="13.5">
      <c r="B184" s="24"/>
      <c r="AG184" s="90"/>
      <c r="AH184" s="90"/>
    </row>
    <row r="185" spans="2:34" ht="13.5">
      <c r="B185" s="24"/>
      <c r="AG185" s="90"/>
      <c r="AH185" s="90"/>
    </row>
    <row r="186" spans="2:34" ht="13.5">
      <c r="B186" s="24"/>
      <c r="AG186" s="90"/>
      <c r="AH186" s="90"/>
    </row>
    <row r="187" spans="2:34" ht="13.5">
      <c r="B187" s="24"/>
      <c r="AG187" s="90"/>
      <c r="AH187" s="90"/>
    </row>
    <row r="188" spans="2:34" ht="13.5">
      <c r="B188" s="24"/>
      <c r="AG188" s="90"/>
      <c r="AH188" s="90"/>
    </row>
    <row r="189" spans="2:34" ht="13.5">
      <c r="B189" s="24"/>
      <c r="AG189" s="90"/>
      <c r="AH189" s="90"/>
    </row>
    <row r="190" spans="2:34" ht="13.5">
      <c r="B190" s="24"/>
      <c r="AG190" s="90"/>
      <c r="AH190" s="90"/>
    </row>
    <row r="191" spans="2:34" ht="13.5">
      <c r="B191" s="24"/>
      <c r="AG191" s="90"/>
      <c r="AH191" s="90"/>
    </row>
    <row r="192" spans="2:34" ht="13.5">
      <c r="B192" s="24"/>
      <c r="AG192" s="90"/>
      <c r="AH192" s="90"/>
    </row>
    <row r="193" spans="2:34" ht="13.5">
      <c r="B193" s="24"/>
      <c r="AG193" s="90"/>
      <c r="AH193" s="90"/>
    </row>
    <row r="194" spans="2:33" ht="13.5">
      <c r="B194" s="24"/>
      <c r="AG194" s="90"/>
    </row>
    <row r="195" spans="2:33" ht="13.5">
      <c r="B195" s="24"/>
      <c r="AG195" s="90"/>
    </row>
    <row r="196" spans="2:33" ht="13.5">
      <c r="B196" s="24"/>
      <c r="AG196" s="90"/>
    </row>
    <row r="197" spans="2:33" ht="13.5">
      <c r="B197" s="24"/>
      <c r="AG197" s="90"/>
    </row>
    <row r="198" spans="2:33" ht="13.5">
      <c r="B198" s="24"/>
      <c r="AG198" s="90"/>
    </row>
    <row r="199" spans="2:33" ht="13.5">
      <c r="B199" s="24"/>
      <c r="AG199" s="90"/>
    </row>
    <row r="200" spans="2:33" ht="13.5">
      <c r="B200" s="24"/>
      <c r="AG200" s="90"/>
    </row>
    <row r="201" spans="2:33" ht="13.5">
      <c r="B201" s="24"/>
      <c r="AG201" s="90"/>
    </row>
    <row r="202" ht="13.5">
      <c r="B202" s="24"/>
    </row>
    <row r="203" ht="13.5">
      <c r="B203" s="24"/>
    </row>
    <row r="204" ht="13.5">
      <c r="B204" s="24"/>
    </row>
    <row r="205" ht="13.5">
      <c r="B205" s="24"/>
    </row>
    <row r="206" ht="13.5">
      <c r="B206" s="24"/>
    </row>
    <row r="207" ht="13.5">
      <c r="B207" s="24"/>
    </row>
    <row r="208" ht="13.5">
      <c r="B208" s="24"/>
    </row>
    <row r="209" ht="13.5">
      <c r="B209" s="24"/>
    </row>
    <row r="210" ht="13.5">
      <c r="B210" s="24"/>
    </row>
    <row r="211" ht="13.5">
      <c r="B211" s="24"/>
    </row>
    <row r="212" ht="13.5">
      <c r="B212" s="24"/>
    </row>
    <row r="213" ht="13.5">
      <c r="B213" s="24"/>
    </row>
    <row r="214" ht="13.5">
      <c r="B214" s="24"/>
    </row>
    <row r="215" ht="13.5">
      <c r="B215" s="24"/>
    </row>
    <row r="216" ht="13.5">
      <c r="B216" s="24"/>
    </row>
    <row r="217" ht="13.5">
      <c r="B217" s="24"/>
    </row>
    <row r="218" ht="13.5">
      <c r="B218" s="24"/>
    </row>
    <row r="219" ht="13.5">
      <c r="B219" s="24"/>
    </row>
    <row r="220" ht="13.5">
      <c r="B220" s="24"/>
    </row>
    <row r="221" ht="13.5">
      <c r="B221" s="24"/>
    </row>
    <row r="222" ht="13.5">
      <c r="B222" s="24"/>
    </row>
    <row r="223" ht="13.5">
      <c r="B223" s="24"/>
    </row>
    <row r="224" ht="13.5">
      <c r="B224" s="24"/>
    </row>
    <row r="225" ht="13.5">
      <c r="B225" s="24"/>
    </row>
    <row r="226" ht="13.5">
      <c r="B226" s="24"/>
    </row>
    <row r="227" ht="13.5">
      <c r="B227" s="24"/>
    </row>
    <row r="228" ht="13.5">
      <c r="B228" s="24"/>
    </row>
    <row r="229" ht="13.5">
      <c r="B229" s="24"/>
    </row>
    <row r="230" ht="13.5">
      <c r="B230" s="24"/>
    </row>
    <row r="231" ht="13.5">
      <c r="B231" s="24"/>
    </row>
    <row r="232" ht="13.5">
      <c r="B232" s="24"/>
    </row>
    <row r="233" ht="13.5">
      <c r="B233" s="24"/>
    </row>
    <row r="234" ht="13.5">
      <c r="B234" s="24"/>
    </row>
    <row r="235" ht="13.5">
      <c r="B235" s="24"/>
    </row>
    <row r="236" ht="13.5">
      <c r="B236" s="24"/>
    </row>
    <row r="237" ht="13.5">
      <c r="B237" s="24"/>
    </row>
    <row r="238" ht="13.5">
      <c r="B238" s="24"/>
    </row>
    <row r="239" ht="13.5">
      <c r="B239" s="24"/>
    </row>
    <row r="240" ht="13.5">
      <c r="B240" s="24"/>
    </row>
    <row r="241" ht="13.5">
      <c r="B241" s="24"/>
    </row>
    <row r="242" ht="13.5">
      <c r="B242" s="24"/>
    </row>
    <row r="243" ht="13.5">
      <c r="B243" s="24"/>
    </row>
    <row r="244" ht="13.5">
      <c r="B244" s="24"/>
    </row>
    <row r="245" ht="13.5">
      <c r="B245" s="24"/>
    </row>
    <row r="246" ht="13.5">
      <c r="B246" s="24"/>
    </row>
  </sheetData>
  <sheetProtection/>
  <mergeCells count="31">
    <mergeCell ref="P32:U32"/>
    <mergeCell ref="Z32:AE32"/>
    <mergeCell ref="Z33:AE33"/>
    <mergeCell ref="F40:K40"/>
    <mergeCell ref="P40:U40"/>
    <mergeCell ref="F33:K33"/>
    <mergeCell ref="P33:U33"/>
    <mergeCell ref="C21:K21"/>
    <mergeCell ref="M21:U21"/>
    <mergeCell ref="Z35:AE35"/>
    <mergeCell ref="Z36:AE36"/>
    <mergeCell ref="F32:K32"/>
    <mergeCell ref="F41:K41"/>
    <mergeCell ref="P41:U41"/>
    <mergeCell ref="Z41:AE41"/>
    <mergeCell ref="P36:U36"/>
    <mergeCell ref="P38:U38"/>
    <mergeCell ref="Z38:AE38"/>
    <mergeCell ref="F39:K39"/>
    <mergeCell ref="P39:U39"/>
    <mergeCell ref="F38:K38"/>
    <mergeCell ref="A3:U3"/>
    <mergeCell ref="F37:K37"/>
    <mergeCell ref="P37:U37"/>
    <mergeCell ref="Z37:AE37"/>
    <mergeCell ref="F34:K34"/>
    <mergeCell ref="P34:U34"/>
    <mergeCell ref="Z34:AE34"/>
    <mergeCell ref="F35:K35"/>
    <mergeCell ref="P35:U35"/>
    <mergeCell ref="F36:K36"/>
  </mergeCells>
  <conditionalFormatting sqref="Y1:Y65536 E22:E65536 O4:O20 O22:O65536 O1:O2 E1:E2 E4:E20">
    <cfRule type="cellIs" priority="73" dxfId="1" operator="greaterThan" stopIfTrue="1">
      <formula>0</formula>
    </cfRule>
  </conditionalFormatting>
  <conditionalFormatting sqref="AD1:AD65536 T4:T20 T22:T65536 J22:J65536 J1:J2 J4:J20">
    <cfRule type="cellIs" priority="74" dxfId="0" operator="greaterThan" stopIfTrue="1">
      <formula>0</formula>
    </cfRule>
  </conditionalFormatting>
  <printOptions horizontalCentered="1"/>
  <pageMargins left="0" right="0" top="0.3937007874015748" bottom="0" header="0" footer="0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I72"/>
  <sheetViews>
    <sheetView zoomScale="65" zoomScaleNormal="65" zoomScaleSheetLayoutView="65" zoomScalePageLayoutView="0" workbookViewId="0" topLeftCell="B1">
      <selection activeCell="G3" sqref="G3"/>
    </sheetView>
  </sheetViews>
  <sheetFormatPr defaultColWidth="9.00390625" defaultRowHeight="13.5"/>
  <cols>
    <col min="1" max="1" width="5.75390625" style="2" customWidth="1"/>
    <col min="2" max="3" width="15.625" style="2" customWidth="1"/>
    <col min="4" max="15" width="5.625" style="2" customWidth="1"/>
    <col min="16" max="17" width="4.375" style="2" hidden="1" customWidth="1"/>
    <col min="18" max="21" width="4.50390625" style="2" hidden="1" customWidth="1"/>
    <col min="22" max="28" width="5.625" style="2" customWidth="1"/>
    <col min="29" max="29" width="7.50390625" style="2" customWidth="1"/>
    <col min="30" max="30" width="7.625" style="2" hidden="1" customWidth="1"/>
    <col min="31" max="33" width="7.625" style="2" customWidth="1"/>
    <col min="34" max="34" width="7.625" style="2" hidden="1" customWidth="1"/>
    <col min="35" max="35" width="9.00390625" style="79" hidden="1" customWidth="1"/>
    <col min="36" max="39" width="0" style="2" hidden="1" customWidth="1"/>
    <col min="40" max="16384" width="9.00390625" style="2" customWidth="1"/>
  </cols>
  <sheetData>
    <row r="1" spans="1:34" ht="34.5" customHeight="1">
      <c r="A1" s="112"/>
      <c r="B1" s="112"/>
      <c r="D1" s="380" t="str">
        <f>'チーム表'!$B$1</f>
        <v>第３回　小学生新人戦ドッジボール大会</v>
      </c>
      <c r="E1" s="112"/>
      <c r="F1" s="112"/>
      <c r="G1" s="112"/>
      <c r="H1" s="112"/>
      <c r="I1" s="112"/>
      <c r="J1" s="112"/>
      <c r="K1" s="112"/>
      <c r="L1" s="112"/>
      <c r="M1" s="112"/>
      <c r="P1" s="112"/>
      <c r="Q1" s="112"/>
      <c r="R1" s="112"/>
      <c r="S1" s="112"/>
      <c r="T1" s="112"/>
      <c r="U1" s="112"/>
      <c r="V1" s="112"/>
      <c r="W1" s="112"/>
      <c r="X1" s="373" t="s">
        <v>44</v>
      </c>
      <c r="Y1" s="112"/>
      <c r="Z1" s="112"/>
      <c r="AA1" s="112"/>
      <c r="AB1" s="112"/>
      <c r="AC1" s="112"/>
      <c r="AD1" s="112"/>
      <c r="AE1" s="112"/>
      <c r="AF1" s="112"/>
      <c r="AG1" s="112"/>
      <c r="AH1" s="77"/>
    </row>
    <row r="2" spans="2:17" ht="34.5" customHeight="1" hidden="1">
      <c r="B2" s="3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34.5" customHeight="1">
      <c r="B3" s="372" t="s">
        <v>196</v>
      </c>
    </row>
    <row r="4" spans="1:34" ht="34.5" customHeight="1" thickBot="1">
      <c r="A4" s="4"/>
      <c r="B4" s="3"/>
      <c r="C4" s="3"/>
      <c r="D4" s="4"/>
      <c r="E4" s="4" t="str">
        <f>CONCATENATE(A5,"1")</f>
        <v>A1</v>
      </c>
      <c r="F4" s="4"/>
      <c r="G4" s="4"/>
      <c r="H4" s="4" t="str">
        <f>CONCATENATE(A5,"2")</f>
        <v>A2</v>
      </c>
      <c r="I4" s="4"/>
      <c r="J4" s="4"/>
      <c r="K4" s="4" t="str">
        <f>CONCATENATE(A5,"3")</f>
        <v>A3</v>
      </c>
      <c r="L4" s="4"/>
      <c r="M4" s="4"/>
      <c r="N4" s="4" t="str">
        <f>CONCATENATE(A5,"4")</f>
        <v>A4</v>
      </c>
      <c r="O4" s="4"/>
      <c r="P4" s="4"/>
      <c r="Q4" s="4" t="str">
        <f>CONCATENATE(A5,"5")</f>
        <v>A5</v>
      </c>
      <c r="R4" s="4"/>
      <c r="S4" s="4"/>
      <c r="T4" s="4"/>
      <c r="U4" s="4"/>
      <c r="V4" s="4"/>
      <c r="W4" s="4" t="str">
        <f>CONCATENATE(A5,"5")</f>
        <v>A5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5" customHeight="1">
      <c r="A5" s="501" t="s">
        <v>88</v>
      </c>
      <c r="B5" s="503" t="s">
        <v>68</v>
      </c>
      <c r="C5" s="503"/>
      <c r="D5" s="495" t="str">
        <f>B7</f>
        <v>珠洲クラブ</v>
      </c>
      <c r="E5" s="496"/>
      <c r="F5" s="497"/>
      <c r="G5" s="495" t="str">
        <f>B9</f>
        <v>米丸ドッジボールクラブ</v>
      </c>
      <c r="H5" s="496"/>
      <c r="I5" s="497"/>
      <c r="J5" s="495" t="str">
        <f>B11</f>
        <v>山中SPARS</v>
      </c>
      <c r="K5" s="496"/>
      <c r="L5" s="497"/>
      <c r="M5" s="495" t="str">
        <f>B13</f>
        <v>千坂ドッジファイヤーズ</v>
      </c>
      <c r="N5" s="496"/>
      <c r="O5" s="497"/>
      <c r="P5" s="495" t="str">
        <f>E13</f>
        <v>×</v>
      </c>
      <c r="Q5" s="496"/>
      <c r="R5" s="497"/>
      <c r="S5" s="495" t="str">
        <f>H13</f>
        <v>×</v>
      </c>
      <c r="T5" s="496"/>
      <c r="U5" s="497"/>
      <c r="V5" s="495" t="str">
        <f>B15</f>
        <v>三馬パワフル</v>
      </c>
      <c r="W5" s="496"/>
      <c r="X5" s="497"/>
      <c r="Y5" s="509" t="s">
        <v>36</v>
      </c>
      <c r="Z5" s="511" t="s">
        <v>37</v>
      </c>
      <c r="AA5" s="511" t="s">
        <v>38</v>
      </c>
      <c r="AB5" s="513" t="s">
        <v>39</v>
      </c>
      <c r="AC5" s="505" t="s">
        <v>40</v>
      </c>
      <c r="AD5" s="515" t="s">
        <v>43</v>
      </c>
      <c r="AE5" s="517" t="s">
        <v>41</v>
      </c>
      <c r="AF5" s="505" t="s">
        <v>42</v>
      </c>
      <c r="AG5" s="507" t="s">
        <v>35</v>
      </c>
      <c r="AH5" s="4"/>
    </row>
    <row r="6" spans="1:34" ht="34.5" customHeight="1">
      <c r="A6" s="502"/>
      <c r="B6" s="504"/>
      <c r="C6" s="504"/>
      <c r="D6" s="498"/>
      <c r="E6" s="499"/>
      <c r="F6" s="500"/>
      <c r="G6" s="498"/>
      <c r="H6" s="499"/>
      <c r="I6" s="500"/>
      <c r="J6" s="498"/>
      <c r="K6" s="499"/>
      <c r="L6" s="500"/>
      <c r="M6" s="498"/>
      <c r="N6" s="499"/>
      <c r="O6" s="500"/>
      <c r="P6" s="498"/>
      <c r="Q6" s="499"/>
      <c r="R6" s="500"/>
      <c r="S6" s="498"/>
      <c r="T6" s="499"/>
      <c r="U6" s="500"/>
      <c r="V6" s="498"/>
      <c r="W6" s="499"/>
      <c r="X6" s="500"/>
      <c r="Y6" s="510"/>
      <c r="Z6" s="512"/>
      <c r="AA6" s="512"/>
      <c r="AB6" s="514"/>
      <c r="AC6" s="506"/>
      <c r="AD6" s="516"/>
      <c r="AE6" s="518"/>
      <c r="AF6" s="506"/>
      <c r="AG6" s="508"/>
      <c r="AH6" s="4"/>
    </row>
    <row r="7" spans="1:35" ht="34.5" customHeight="1">
      <c r="A7" s="522" t="str">
        <f>CONCATENATE(A5,1)</f>
        <v>A1</v>
      </c>
      <c r="B7" s="524" t="str">
        <f>VLOOKUP(A7,'チーム表'!C:D,2,FALSE)</f>
        <v>珠洲クラブ</v>
      </c>
      <c r="C7" s="524"/>
      <c r="D7" s="525"/>
      <c r="E7" s="526"/>
      <c r="F7" s="527"/>
      <c r="G7" s="85" t="str">
        <f>CONCATENATE($A7,H4)</f>
        <v>A1A2</v>
      </c>
      <c r="H7" s="10" t="str">
        <f>IF(G8="","",IF(G8=I8,"△",IF(G8&gt;I8,"〇","×")))</f>
        <v>〇</v>
      </c>
      <c r="I7" s="86" t="str">
        <f>CONCATENATE(H4,$A7)</f>
        <v>A2A1</v>
      </c>
      <c r="J7" s="85" t="str">
        <f>CONCATENATE($A7,K4)</f>
        <v>A1A3</v>
      </c>
      <c r="K7" s="10" t="str">
        <f>IF(J8="","",IF(J8=L8,"△",IF(J8&gt;L8,"〇","×")))</f>
        <v>〇</v>
      </c>
      <c r="L7" s="86" t="str">
        <f>CONCATENATE(K4,$A7)</f>
        <v>A3A1</v>
      </c>
      <c r="M7" s="85" t="str">
        <f>CONCATENATE($A7,N4)</f>
        <v>A1A4</v>
      </c>
      <c r="N7" s="10" t="str">
        <f>IF(M8="","",IF(M8=O8,"△",IF(M8&gt;O8,"〇","×")))</f>
        <v>〇</v>
      </c>
      <c r="O7" s="86" t="str">
        <f>CONCATENATE(N4,$A7)</f>
        <v>A4A1</v>
      </c>
      <c r="P7" s="85" t="str">
        <f>CONCATENATE($A7,Q4)</f>
        <v>A1A5</v>
      </c>
      <c r="Q7" s="10" t="str">
        <f>IF(P8="","",IF(P8=R8,"△",IF(P8&gt;R8,"〇","×")))</f>
        <v>〇</v>
      </c>
      <c r="R7" s="86" t="str">
        <f>CONCATENATE(Q4,$A7)</f>
        <v>A5A1</v>
      </c>
      <c r="S7" s="85"/>
      <c r="T7" s="10"/>
      <c r="U7" s="86"/>
      <c r="V7" s="85" t="str">
        <f>CONCATENATE($A7,W4)</f>
        <v>A1A5</v>
      </c>
      <c r="W7" s="10" t="str">
        <f>IF(V8="","",IF(V8=X8,"△",IF(V8&gt;X8,"〇","×")))</f>
        <v>〇</v>
      </c>
      <c r="X7" s="86" t="str">
        <f>CONCATENATE(W4,$A7)</f>
        <v>A5A1</v>
      </c>
      <c r="Y7" s="531">
        <f>COUNTIF($E7:$Q7,"〇")</f>
        <v>4</v>
      </c>
      <c r="Z7" s="533">
        <f>COUNTIF($E7:$Q7,"×")</f>
        <v>0</v>
      </c>
      <c r="AA7" s="533">
        <f>COUNTIF($E7:$Q7,"△")</f>
        <v>0</v>
      </c>
      <c r="AB7" s="533">
        <f>Y7*2+AA7</f>
        <v>8</v>
      </c>
      <c r="AC7" s="519">
        <f>IF(G8="","",D8+G8+M8+P8+J8)</f>
        <v>38</v>
      </c>
      <c r="AD7" s="535">
        <f>IF(AC7="","",AB7*100+AC7)</f>
        <v>838</v>
      </c>
      <c r="AE7" s="536">
        <f>IF(AC7="","",F8+I8+L8+O8+R8)</f>
        <v>19</v>
      </c>
      <c r="AF7" s="519">
        <f>IF(AD7="","",RANK(AD7,AD7:AD16,0))</f>
        <v>1</v>
      </c>
      <c r="AG7" s="520"/>
      <c r="AH7" s="113" t="str">
        <f>CONCATENATE(A5,AF7)</f>
        <v>A1</v>
      </c>
      <c r="AI7" s="114" t="str">
        <f>B7</f>
        <v>珠洲クラブ</v>
      </c>
    </row>
    <row r="8" spans="1:34" ht="34.5" customHeight="1">
      <c r="A8" s="523"/>
      <c r="B8" s="524"/>
      <c r="C8" s="524"/>
      <c r="D8" s="528"/>
      <c r="E8" s="529"/>
      <c r="F8" s="530"/>
      <c r="G8" s="22">
        <f>VLOOKUP(G7,'対戦表'!$AG:$AH,2,0)</f>
        <v>9</v>
      </c>
      <c r="H8" s="6" t="s">
        <v>0</v>
      </c>
      <c r="I8" s="23">
        <f>VLOOKUP(I7,'対戦表'!$AG:$AH,2,0)</f>
        <v>3</v>
      </c>
      <c r="J8" s="22">
        <f>VLOOKUP(J7,'対戦表'!$AG:$AH,2,0)</f>
        <v>10</v>
      </c>
      <c r="K8" s="6" t="s">
        <v>0</v>
      </c>
      <c r="L8" s="23">
        <f>VLOOKUP(L7,'対戦表'!$AG:$AH,2,0)</f>
        <v>5</v>
      </c>
      <c r="M8" s="22">
        <f>VLOOKUP(M7,'対戦表'!$AG:$AH,2,0)</f>
        <v>10</v>
      </c>
      <c r="N8" s="6" t="s">
        <v>0</v>
      </c>
      <c r="O8" s="23">
        <f>VLOOKUP(O7,'対戦表'!$AG:$AH,2,0)</f>
        <v>7</v>
      </c>
      <c r="P8" s="22">
        <f>VLOOKUP(P7,'対戦表'!$AG:$AH,2,0)</f>
        <v>9</v>
      </c>
      <c r="Q8" s="6" t="s">
        <v>0</v>
      </c>
      <c r="R8" s="23">
        <f>VLOOKUP(R7,'対戦表'!$AG:$AH,2,0)</f>
        <v>4</v>
      </c>
      <c r="S8" s="5"/>
      <c r="T8" s="6"/>
      <c r="U8" s="7"/>
      <c r="V8" s="22">
        <f>VLOOKUP(V7,'対戦表'!$AG:$AH,2,0)</f>
        <v>9</v>
      </c>
      <c r="W8" s="6" t="s">
        <v>0</v>
      </c>
      <c r="X8" s="23">
        <f>VLOOKUP(X7,'対戦表'!$AG:$AH,2,0)</f>
        <v>4</v>
      </c>
      <c r="Y8" s="532"/>
      <c r="Z8" s="534"/>
      <c r="AA8" s="534"/>
      <c r="AB8" s="534"/>
      <c r="AC8" s="519"/>
      <c r="AD8" s="535"/>
      <c r="AE8" s="536"/>
      <c r="AF8" s="519"/>
      <c r="AG8" s="521"/>
      <c r="AH8" s="78"/>
    </row>
    <row r="9" spans="1:35" ht="34.5" customHeight="1">
      <c r="A9" s="522" t="str">
        <f>CONCATENATE(A5,2)</f>
        <v>A2</v>
      </c>
      <c r="B9" s="524" t="str">
        <f>VLOOKUP(A9,'チーム表'!C:D,2,FALSE)</f>
        <v>米丸ドッジボールクラブ</v>
      </c>
      <c r="C9" s="524"/>
      <c r="D9" s="13"/>
      <c r="E9" s="10" t="str">
        <f>IF(D10="","",IF(D10=F10,"△",IF(D10&gt;F10,"〇","×")))</f>
        <v>×</v>
      </c>
      <c r="F9" s="14"/>
      <c r="G9" s="525"/>
      <c r="H9" s="526"/>
      <c r="I9" s="527"/>
      <c r="J9" s="85" t="str">
        <f>CONCATENATE($A9,K4)</f>
        <v>A2A3</v>
      </c>
      <c r="K9" s="10" t="str">
        <f>IF(J10="","",IF(J10=L10,"△",IF(J10&gt;L10,"〇","×")))</f>
        <v>×</v>
      </c>
      <c r="L9" s="86" t="str">
        <f>CONCATENATE(K4,$A9)</f>
        <v>A3A2</v>
      </c>
      <c r="M9" s="85" t="str">
        <f>CONCATENATE($A9,N4)</f>
        <v>A2A4</v>
      </c>
      <c r="N9" s="10" t="str">
        <f>IF(M10="","",IF(M10=O10,"△",IF(M10&gt;O10,"〇","×")))</f>
        <v>〇</v>
      </c>
      <c r="O9" s="86" t="str">
        <f>CONCATENATE(N4,$A9)</f>
        <v>A4A2</v>
      </c>
      <c r="P9" s="85" t="str">
        <f>CONCATENATE($A9,Q4)</f>
        <v>A2A5</v>
      </c>
      <c r="Q9" s="10" t="str">
        <f>IF(P10="","",IF(P10=R10,"△",IF(P10&gt;R10,"〇","×")))</f>
        <v>×</v>
      </c>
      <c r="R9" s="86" t="str">
        <f>CONCATENATE(Q4,$A9)</f>
        <v>A5A2</v>
      </c>
      <c r="S9" s="85"/>
      <c r="T9" s="10"/>
      <c r="U9" s="86"/>
      <c r="V9" s="85" t="str">
        <f>CONCATENATE($A9,W4)</f>
        <v>A2A5</v>
      </c>
      <c r="W9" s="10" t="str">
        <f>IF(V10="","",IF(V10=X10,"△",IF(V10&gt;X10,"〇","×")))</f>
        <v>×</v>
      </c>
      <c r="X9" s="86" t="str">
        <f>CONCATENATE(W4,$A9)</f>
        <v>A5A2</v>
      </c>
      <c r="Y9" s="531">
        <f>COUNTIF($E9:$Q9,"〇")</f>
        <v>1</v>
      </c>
      <c r="Z9" s="533">
        <f>COUNTIF($E9:$Q9,"×")</f>
        <v>3</v>
      </c>
      <c r="AA9" s="533">
        <f>COUNTIF($E9:$Q9,"△")</f>
        <v>0</v>
      </c>
      <c r="AB9" s="533">
        <f>Y9*2+AA9</f>
        <v>2</v>
      </c>
      <c r="AC9" s="519">
        <f>IF(D10="","",D10+G10+M10+P10+J10)</f>
        <v>15</v>
      </c>
      <c r="AD9" s="535">
        <f>IF(AC9="","",AB9*100+AC9)</f>
        <v>215</v>
      </c>
      <c r="AE9" s="536">
        <f>IF(AC9="","",F10+I10+L10+O10+R10)</f>
        <v>28</v>
      </c>
      <c r="AF9" s="519">
        <f>IF(AD9="","",RANK(AD9,AD7:AD16,0))</f>
        <v>5</v>
      </c>
      <c r="AG9" s="520"/>
      <c r="AH9" s="113" t="str">
        <f>CONCATENATE(A5,AF9)</f>
        <v>A5</v>
      </c>
      <c r="AI9" s="114" t="str">
        <f>B9</f>
        <v>米丸ドッジボールクラブ</v>
      </c>
    </row>
    <row r="10" spans="1:34" ht="34.5" customHeight="1">
      <c r="A10" s="523"/>
      <c r="B10" s="524"/>
      <c r="C10" s="524"/>
      <c r="D10" s="13">
        <f>IF(I8="","",I8)</f>
        <v>3</v>
      </c>
      <c r="E10" s="10" t="s">
        <v>0</v>
      </c>
      <c r="F10" s="14">
        <f>IF(G8="","",G8)</f>
        <v>9</v>
      </c>
      <c r="G10" s="528"/>
      <c r="H10" s="529"/>
      <c r="I10" s="530"/>
      <c r="J10" s="22">
        <f>VLOOKUP(J9,'対戦表'!$AG:$AH,2,0)</f>
        <v>2</v>
      </c>
      <c r="K10" s="6" t="s">
        <v>0</v>
      </c>
      <c r="L10" s="23">
        <f>VLOOKUP(L9,'対戦表'!$AG:$AH,2,0)</f>
        <v>9</v>
      </c>
      <c r="M10" s="22">
        <f>VLOOKUP(M9,'対戦表'!$AG:$AH,2,0)</f>
        <v>7</v>
      </c>
      <c r="N10" s="6" t="s">
        <v>0</v>
      </c>
      <c r="O10" s="23">
        <f>VLOOKUP(O9,'対戦表'!$AG:$AH,2,0)</f>
        <v>6</v>
      </c>
      <c r="P10" s="22">
        <f>VLOOKUP(P9,'対戦表'!$AG:$AH,2,0)</f>
        <v>3</v>
      </c>
      <c r="Q10" s="6" t="s">
        <v>0</v>
      </c>
      <c r="R10" s="23">
        <f>VLOOKUP(R9,'対戦表'!$AG:$AH,2,0)</f>
        <v>4</v>
      </c>
      <c r="S10" s="5"/>
      <c r="T10" s="6"/>
      <c r="U10" s="7"/>
      <c r="V10" s="22">
        <f>VLOOKUP(V9,'対戦表'!$AG:$AH,2,0)</f>
        <v>3</v>
      </c>
      <c r="W10" s="6" t="s">
        <v>0</v>
      </c>
      <c r="X10" s="23">
        <f>VLOOKUP(X9,'対戦表'!$AG:$AH,2,0)</f>
        <v>4</v>
      </c>
      <c r="Y10" s="532"/>
      <c r="Z10" s="534"/>
      <c r="AA10" s="534"/>
      <c r="AB10" s="534"/>
      <c r="AC10" s="519"/>
      <c r="AD10" s="535"/>
      <c r="AE10" s="536"/>
      <c r="AF10" s="519"/>
      <c r="AG10" s="521"/>
      <c r="AH10" s="78"/>
    </row>
    <row r="11" spans="1:35" ht="34.5" customHeight="1">
      <c r="A11" s="522" t="str">
        <f>CONCATENATE(A5,3)</f>
        <v>A3</v>
      </c>
      <c r="B11" s="524" t="str">
        <f>VLOOKUP(A11,'チーム表'!C:D,2,FALSE)</f>
        <v>山中SPARS</v>
      </c>
      <c r="C11" s="524"/>
      <c r="D11" s="8"/>
      <c r="E11" s="12" t="str">
        <f>IF(D12="","",IF(D12=F12,"△",IF(D12&gt;F12,"〇","×")))</f>
        <v>×</v>
      </c>
      <c r="F11" s="9"/>
      <c r="G11" s="8"/>
      <c r="H11" s="12" t="str">
        <f>IF(G12="","",IF(G12=I12,"△",IF(G12&gt;I12,"〇","×")))</f>
        <v>〇</v>
      </c>
      <c r="I11" s="9"/>
      <c r="J11" s="525"/>
      <c r="K11" s="526"/>
      <c r="L11" s="527"/>
      <c r="M11" s="85" t="str">
        <f>CONCATENATE($A11,N4)</f>
        <v>A3A4</v>
      </c>
      <c r="N11" s="10" t="str">
        <f>IF(M12="","",IF(M12=O12,"△",IF(M12&gt;O12,"〇","×")))</f>
        <v>△</v>
      </c>
      <c r="O11" s="86" t="str">
        <f>CONCATENATE(N4,$A11)</f>
        <v>A4A3</v>
      </c>
      <c r="P11" s="85" t="str">
        <f>CONCATENATE($A11,Q4)</f>
        <v>A3A5</v>
      </c>
      <c r="Q11" s="10" t="str">
        <f>IF(P12="","",IF(P12=R12,"△",IF(P12&gt;R12,"〇","×")))</f>
        <v>×</v>
      </c>
      <c r="R11" s="86" t="str">
        <f>CONCATENATE(Q4,$A11)</f>
        <v>A5A3</v>
      </c>
      <c r="S11" s="85"/>
      <c r="T11" s="10"/>
      <c r="U11" s="86"/>
      <c r="V11" s="85" t="str">
        <f>CONCATENATE($A11,W4)</f>
        <v>A3A5</v>
      </c>
      <c r="W11" s="10" t="str">
        <f>IF(V12="","",IF(V12=X12,"△",IF(V12&gt;X12,"〇","×")))</f>
        <v>×</v>
      </c>
      <c r="X11" s="86" t="str">
        <f>CONCATENATE(W4,$A11)</f>
        <v>A5A3</v>
      </c>
      <c r="Y11" s="531">
        <f>COUNTIF($E11:$Q11,"〇")</f>
        <v>1</v>
      </c>
      <c r="Z11" s="533">
        <f>COUNTIF($E11:$Q11,"×")</f>
        <v>2</v>
      </c>
      <c r="AA11" s="533">
        <f>COUNTIF($E11:$Q11,"△")</f>
        <v>1</v>
      </c>
      <c r="AB11" s="533">
        <f>Y11*2+AA11</f>
        <v>3</v>
      </c>
      <c r="AC11" s="519">
        <f>IF(G12="","",D12+G12+M12+P12+J12)</f>
        <v>26</v>
      </c>
      <c r="AD11" s="535">
        <f>IF(AC11="","",AB11*100+AC11)</f>
        <v>326</v>
      </c>
      <c r="AE11" s="536">
        <f>IF(AC11="","",F12+I12+L12+O12+R12)</f>
        <v>27</v>
      </c>
      <c r="AF11" s="519">
        <f>IF(AD11="","",RANK(AD11,AD7:AD16,0))</f>
        <v>4</v>
      </c>
      <c r="AG11" s="521"/>
      <c r="AH11" s="113" t="str">
        <f>CONCATENATE(A5,AF11)</f>
        <v>A4</v>
      </c>
      <c r="AI11" s="114" t="str">
        <f>B11</f>
        <v>山中SPARS</v>
      </c>
    </row>
    <row r="12" spans="1:34" ht="34.5" customHeight="1">
      <c r="A12" s="523"/>
      <c r="B12" s="524"/>
      <c r="C12" s="524"/>
      <c r="D12" s="5">
        <f>IF(L8="","",L8)</f>
        <v>5</v>
      </c>
      <c r="E12" s="6" t="s">
        <v>0</v>
      </c>
      <c r="F12" s="7">
        <f>IF(J8="","",J8)</f>
        <v>10</v>
      </c>
      <c r="G12" s="5">
        <f>IF(L10="","",L10)</f>
        <v>9</v>
      </c>
      <c r="H12" s="6" t="s">
        <v>0</v>
      </c>
      <c r="I12" s="7">
        <f>IF(J10="","",J10)</f>
        <v>2</v>
      </c>
      <c r="J12" s="528"/>
      <c r="K12" s="529"/>
      <c r="L12" s="530"/>
      <c r="M12" s="22">
        <f>VLOOKUP(M11,'対戦表'!$AG:$AH,2,0)</f>
        <v>9</v>
      </c>
      <c r="N12" s="6" t="s">
        <v>0</v>
      </c>
      <c r="O12" s="23">
        <f>VLOOKUP(O11,'対戦表'!$AG:$AH,2,0)</f>
        <v>9</v>
      </c>
      <c r="P12" s="22">
        <f>VLOOKUP(P11,'対戦表'!$AG:$AH,2,0)</f>
        <v>3</v>
      </c>
      <c r="Q12" s="6" t="s">
        <v>0</v>
      </c>
      <c r="R12" s="23">
        <f>VLOOKUP(R11,'対戦表'!$AG:$AH,2,0)</f>
        <v>6</v>
      </c>
      <c r="S12" s="5"/>
      <c r="T12" s="6"/>
      <c r="U12" s="7"/>
      <c r="V12" s="22">
        <f>VLOOKUP(V11,'対戦表'!$AG:$AH,2,0)</f>
        <v>3</v>
      </c>
      <c r="W12" s="6" t="s">
        <v>0</v>
      </c>
      <c r="X12" s="23">
        <f>VLOOKUP(X11,'対戦表'!$AG:$AH,2,0)</f>
        <v>6</v>
      </c>
      <c r="Y12" s="532"/>
      <c r="Z12" s="534"/>
      <c r="AA12" s="534"/>
      <c r="AB12" s="534"/>
      <c r="AC12" s="519"/>
      <c r="AD12" s="535"/>
      <c r="AE12" s="536"/>
      <c r="AF12" s="519"/>
      <c r="AG12" s="521"/>
      <c r="AH12" s="78"/>
    </row>
    <row r="13" spans="1:35" ht="34.5" customHeight="1">
      <c r="A13" s="522" t="str">
        <f>CONCATENATE(A5,4)</f>
        <v>A4</v>
      </c>
      <c r="B13" s="524" t="str">
        <f>VLOOKUP(A13,'チーム表'!C:D,2,FALSE)</f>
        <v>千坂ドッジファイヤーズ</v>
      </c>
      <c r="C13" s="524"/>
      <c r="D13" s="8"/>
      <c r="E13" s="12" t="str">
        <f>IF(D14="","",IF(D14=F14,"△",IF(D14&gt;F14,"〇","×")))</f>
        <v>×</v>
      </c>
      <c r="F13" s="9"/>
      <c r="G13" s="8"/>
      <c r="H13" s="12" t="str">
        <f>IF(G14="","",IF(G14=I14,"△",IF(G14&gt;I14,"〇","×")))</f>
        <v>×</v>
      </c>
      <c r="I13" s="9"/>
      <c r="J13" s="8"/>
      <c r="K13" s="12" t="str">
        <f>IF(J14="","",IF(J14=L14,"△",IF(J14&gt;L14,"〇","×")))</f>
        <v>△</v>
      </c>
      <c r="L13" s="9"/>
      <c r="M13" s="525"/>
      <c r="N13" s="526"/>
      <c r="O13" s="526"/>
      <c r="P13" s="85" t="str">
        <f>CONCATENATE($A13,Q4)</f>
        <v>A4A5</v>
      </c>
      <c r="Q13" s="10" t="str">
        <f>IF(P14="","",IF(P14=R14,"△",IF(P14&gt;R14,"〇","×")))</f>
        <v>〇</v>
      </c>
      <c r="R13" s="86" t="str">
        <f>CONCATENATE(Q4,$A13)</f>
        <v>A5A4</v>
      </c>
      <c r="S13" s="85"/>
      <c r="T13" s="10"/>
      <c r="U13" s="86"/>
      <c r="V13" s="85" t="str">
        <f>CONCATENATE($A13,W4)</f>
        <v>A4A5</v>
      </c>
      <c r="W13" s="10" t="str">
        <f>IF(V14="","",IF(V14=X14,"△",IF(V14&gt;X14,"〇","×")))</f>
        <v>〇</v>
      </c>
      <c r="X13" s="86" t="str">
        <f>CONCATENATE(W4,$A13)</f>
        <v>A5A4</v>
      </c>
      <c r="Y13" s="531">
        <f>COUNTIF($E13:$Q13,"〇")</f>
        <v>1</v>
      </c>
      <c r="Z13" s="533">
        <f>COUNTIF($E13:$Q13,"×")</f>
        <v>2</v>
      </c>
      <c r="AA13" s="533">
        <f>COUNTIF($E13:$Q13,"△")</f>
        <v>1</v>
      </c>
      <c r="AB13" s="533">
        <f>Y13*2+AA13</f>
        <v>3</v>
      </c>
      <c r="AC13" s="519">
        <f>IF(G14="","",D14+G14+M14+P14+J14)</f>
        <v>30</v>
      </c>
      <c r="AD13" s="535">
        <f>IF(AC13="","",AB13*100+AC13)</f>
        <v>330</v>
      </c>
      <c r="AE13" s="536">
        <f>IF(AC13="","",F14+I14+L14+O14+R14)</f>
        <v>31</v>
      </c>
      <c r="AF13" s="519">
        <f>IF(AD13="","",RANK(AD13,AD7:AD16,0))</f>
        <v>3</v>
      </c>
      <c r="AG13" s="537"/>
      <c r="AH13" s="113" t="str">
        <f>CONCATENATE(A5,AF13)</f>
        <v>A3</v>
      </c>
      <c r="AI13" s="114" t="str">
        <f>B13</f>
        <v>千坂ドッジファイヤーズ</v>
      </c>
    </row>
    <row r="14" spans="1:34" ht="34.5" customHeight="1">
      <c r="A14" s="523"/>
      <c r="B14" s="539"/>
      <c r="C14" s="539"/>
      <c r="D14" s="13">
        <f>IF(O8="","",O8)</f>
        <v>7</v>
      </c>
      <c r="E14" s="10" t="s">
        <v>0</v>
      </c>
      <c r="F14" s="14">
        <f>IF(M8="","",M8)</f>
        <v>10</v>
      </c>
      <c r="G14" s="13">
        <f>IF(O10="","",O10)</f>
        <v>6</v>
      </c>
      <c r="H14" s="10" t="s">
        <v>0</v>
      </c>
      <c r="I14" s="14">
        <f>IF(M10="","",M10)</f>
        <v>7</v>
      </c>
      <c r="J14" s="13">
        <f>IF(O12="","",O12)</f>
        <v>9</v>
      </c>
      <c r="K14" s="10" t="s">
        <v>0</v>
      </c>
      <c r="L14" s="14">
        <f>IF(M12="","",M12)</f>
        <v>9</v>
      </c>
      <c r="M14" s="540"/>
      <c r="N14" s="541"/>
      <c r="O14" s="541"/>
      <c r="P14" s="22">
        <f>VLOOKUP(P13,'対戦表'!$AG:$AH,2,0)</f>
        <v>8</v>
      </c>
      <c r="Q14" s="6" t="s">
        <v>0</v>
      </c>
      <c r="R14" s="23">
        <f>VLOOKUP(R13,'対戦表'!$AG:$AH,2,0)</f>
        <v>5</v>
      </c>
      <c r="S14" s="5"/>
      <c r="T14" s="6"/>
      <c r="U14" s="7"/>
      <c r="V14" s="22">
        <f>VLOOKUP(V13,'対戦表'!$AG:$AH,2,0)</f>
        <v>8</v>
      </c>
      <c r="W14" s="6" t="s">
        <v>0</v>
      </c>
      <c r="X14" s="23">
        <f>VLOOKUP(X13,'対戦表'!$AG:$AH,2,0)</f>
        <v>5</v>
      </c>
      <c r="Y14" s="532"/>
      <c r="Z14" s="534"/>
      <c r="AA14" s="534"/>
      <c r="AB14" s="534"/>
      <c r="AC14" s="519"/>
      <c r="AD14" s="535"/>
      <c r="AE14" s="536"/>
      <c r="AF14" s="519"/>
      <c r="AG14" s="538"/>
      <c r="AH14" s="78"/>
    </row>
    <row r="15" spans="1:35" ht="34.5" customHeight="1">
      <c r="A15" s="522" t="str">
        <f>CONCATENATE(A5,5)</f>
        <v>A5</v>
      </c>
      <c r="B15" s="524" t="str">
        <f>VLOOKUP(A15,'チーム表'!C:D,2,FALSE)</f>
        <v>三馬パワフル</v>
      </c>
      <c r="C15" s="524"/>
      <c r="D15" s="8"/>
      <c r="E15" s="12" t="str">
        <f>IF(D16="","",IF(D16=F16,"△",IF(D16&gt;F16,"〇","×")))</f>
        <v>×</v>
      </c>
      <c r="F15" s="9"/>
      <c r="G15" s="8"/>
      <c r="H15" s="12" t="str">
        <f>IF(G16="","",IF(G16=I16,"△",IF(G16&gt;I16,"〇","×")))</f>
        <v>〇</v>
      </c>
      <c r="I15" s="9"/>
      <c r="J15" s="8"/>
      <c r="K15" s="12" t="str">
        <f>IF(J16="","",IF(J16=L16,"△",IF(J16&gt;L16,"〇","×")))</f>
        <v>〇</v>
      </c>
      <c r="L15" s="9"/>
      <c r="M15" s="8"/>
      <c r="N15" s="12" t="str">
        <f>IF(M16="","",IF(M16=O16,"△",IF(M16&gt;O16,"〇","×")))</f>
        <v>×</v>
      </c>
      <c r="O15" s="9"/>
      <c r="P15" s="525">
        <f>IF(P16="","",IF(P16=R16,"△",IF(P16&gt;R16,"〇","×")))</f>
      </c>
      <c r="Q15" s="526"/>
      <c r="R15" s="527"/>
      <c r="S15" s="85"/>
      <c r="T15" s="10"/>
      <c r="U15" s="86"/>
      <c r="V15" s="525"/>
      <c r="W15" s="526"/>
      <c r="X15" s="553"/>
      <c r="Y15" s="531">
        <f>COUNTIF($E15:$Q15,"〇")</f>
        <v>2</v>
      </c>
      <c r="Z15" s="533">
        <f>COUNTIF($E15:$Q15,"×")</f>
        <v>2</v>
      </c>
      <c r="AA15" s="533">
        <f>COUNTIF($E15:$Q15,"△")</f>
        <v>0</v>
      </c>
      <c r="AB15" s="533">
        <f>Y15*2+AA15</f>
        <v>4</v>
      </c>
      <c r="AC15" s="519">
        <f>IF(G16="","",D16+G16+M16+P16+J16)</f>
        <v>19</v>
      </c>
      <c r="AD15" s="535">
        <f>IF(AC15="","",AB15*100+AC15)</f>
        <v>419</v>
      </c>
      <c r="AE15" s="536">
        <f>IF(AC15="","",F16+I16+L16+O16+R16)</f>
        <v>23</v>
      </c>
      <c r="AF15" s="519">
        <f>IF(AD15="","",RANK(AD15,AD7:AD16,0))</f>
        <v>2</v>
      </c>
      <c r="AG15" s="520"/>
      <c r="AH15" s="113" t="str">
        <f>CONCATENATE(A5,AF15)</f>
        <v>A2</v>
      </c>
      <c r="AI15" s="114" t="str">
        <f>B15</f>
        <v>三馬パワフル</v>
      </c>
    </row>
    <row r="16" spans="1:34" ht="34.5" customHeight="1" thickBot="1">
      <c r="A16" s="551"/>
      <c r="B16" s="552"/>
      <c r="C16" s="552"/>
      <c r="D16" s="15">
        <f>IF($R8="","",$R8)</f>
        <v>4</v>
      </c>
      <c r="E16" s="16" t="s">
        <v>0</v>
      </c>
      <c r="F16" s="17">
        <f>IF($P8="","",$P8)</f>
        <v>9</v>
      </c>
      <c r="G16" s="15">
        <f>IF($R10="","",$R10)</f>
        <v>4</v>
      </c>
      <c r="H16" s="16" t="s">
        <v>0</v>
      </c>
      <c r="I16" s="17">
        <f>IF($P10="","",$P10)</f>
        <v>3</v>
      </c>
      <c r="J16" s="15">
        <f>IF($R12="","",$R12)</f>
        <v>6</v>
      </c>
      <c r="K16" s="16" t="s">
        <v>0</v>
      </c>
      <c r="L16" s="17">
        <f>IF($P12="","",$P12)</f>
        <v>3</v>
      </c>
      <c r="M16" s="15">
        <f>IF($R14="","",$R14)</f>
        <v>5</v>
      </c>
      <c r="N16" s="16" t="s">
        <v>0</v>
      </c>
      <c r="O16" s="17">
        <f>IF($P14="","",$P14)</f>
        <v>8</v>
      </c>
      <c r="P16" s="542"/>
      <c r="Q16" s="543"/>
      <c r="R16" s="544"/>
      <c r="S16" s="15"/>
      <c r="T16" s="16"/>
      <c r="U16" s="17"/>
      <c r="V16" s="542"/>
      <c r="W16" s="543"/>
      <c r="X16" s="554"/>
      <c r="Y16" s="545"/>
      <c r="Z16" s="546"/>
      <c r="AA16" s="546"/>
      <c r="AB16" s="546"/>
      <c r="AC16" s="547"/>
      <c r="AD16" s="549"/>
      <c r="AE16" s="550"/>
      <c r="AF16" s="547"/>
      <c r="AG16" s="548"/>
      <c r="AH16" s="78"/>
    </row>
    <row r="17" ht="34.5" customHeight="1"/>
    <row r="18" spans="1:34" ht="34.5" customHeight="1" thickBot="1">
      <c r="A18" s="4"/>
      <c r="B18" s="3"/>
      <c r="C18" s="3"/>
      <c r="D18" s="4"/>
      <c r="E18" s="4" t="str">
        <f>CONCATENATE(A19,"1")</f>
        <v>B1</v>
      </c>
      <c r="F18" s="4"/>
      <c r="G18" s="4"/>
      <c r="H18" s="4" t="str">
        <f>CONCATENATE(A19,"2")</f>
        <v>B2</v>
      </c>
      <c r="I18" s="4"/>
      <c r="J18" s="4"/>
      <c r="K18" s="4" t="str">
        <f>CONCATENATE(A19,"3")</f>
        <v>B3</v>
      </c>
      <c r="L18" s="4"/>
      <c r="M18" s="4"/>
      <c r="N18" s="4" t="str">
        <f>CONCATENATE(A19,"4")</f>
        <v>B4</v>
      </c>
      <c r="O18" s="4"/>
      <c r="P18" s="4"/>
      <c r="Q18" s="4" t="str">
        <f>CONCATENATE(A19,"5")</f>
        <v>B5</v>
      </c>
      <c r="R18" s="4"/>
      <c r="S18" s="4"/>
      <c r="T18" s="4"/>
      <c r="U18" s="4"/>
      <c r="V18" s="4"/>
      <c r="W18" s="4" t="s">
        <v>188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4.5" customHeight="1">
      <c r="A19" s="501" t="s">
        <v>89</v>
      </c>
      <c r="B19" s="503" t="s">
        <v>68</v>
      </c>
      <c r="C19" s="503"/>
      <c r="D19" s="495" t="str">
        <f>B21</f>
        <v>小木クラブ</v>
      </c>
      <c r="E19" s="496"/>
      <c r="F19" s="497"/>
      <c r="G19" s="495" t="str">
        <f>B23</f>
        <v>鞍月アタッカーズ</v>
      </c>
      <c r="H19" s="496"/>
      <c r="I19" s="497"/>
      <c r="J19" s="495" t="str">
        <f>B25</f>
        <v>向本折クラブA</v>
      </c>
      <c r="K19" s="496"/>
      <c r="L19" s="497"/>
      <c r="M19" s="495" t="str">
        <f>B27</f>
        <v>田上闘球DREAMS</v>
      </c>
      <c r="N19" s="496"/>
      <c r="O19" s="497"/>
      <c r="P19" s="495" t="str">
        <f>E27</f>
        <v>〇</v>
      </c>
      <c r="Q19" s="496"/>
      <c r="R19" s="497"/>
      <c r="S19" s="495" t="str">
        <f>H27</f>
        <v>△</v>
      </c>
      <c r="T19" s="496"/>
      <c r="U19" s="497"/>
      <c r="V19" s="495" t="str">
        <f>B29</f>
        <v>松任の大魔陣</v>
      </c>
      <c r="W19" s="496"/>
      <c r="X19" s="497"/>
      <c r="Y19" s="509" t="s">
        <v>36</v>
      </c>
      <c r="Z19" s="511" t="s">
        <v>37</v>
      </c>
      <c r="AA19" s="511" t="s">
        <v>38</v>
      </c>
      <c r="AB19" s="513" t="s">
        <v>39</v>
      </c>
      <c r="AC19" s="505" t="s">
        <v>40</v>
      </c>
      <c r="AD19" s="515" t="s">
        <v>43</v>
      </c>
      <c r="AE19" s="517" t="s">
        <v>41</v>
      </c>
      <c r="AF19" s="505" t="s">
        <v>42</v>
      </c>
      <c r="AG19" s="507" t="s">
        <v>35</v>
      </c>
      <c r="AH19" s="4"/>
    </row>
    <row r="20" spans="1:34" ht="34.5" customHeight="1">
      <c r="A20" s="502"/>
      <c r="B20" s="504"/>
      <c r="C20" s="504"/>
      <c r="D20" s="498"/>
      <c r="E20" s="499"/>
      <c r="F20" s="500"/>
      <c r="G20" s="498"/>
      <c r="H20" s="499"/>
      <c r="I20" s="500"/>
      <c r="J20" s="498"/>
      <c r="K20" s="499"/>
      <c r="L20" s="500"/>
      <c r="M20" s="498"/>
      <c r="N20" s="499"/>
      <c r="O20" s="500"/>
      <c r="P20" s="498"/>
      <c r="Q20" s="499"/>
      <c r="R20" s="500"/>
      <c r="S20" s="498"/>
      <c r="T20" s="499"/>
      <c r="U20" s="500"/>
      <c r="V20" s="498"/>
      <c r="W20" s="499"/>
      <c r="X20" s="500"/>
      <c r="Y20" s="510"/>
      <c r="Z20" s="512"/>
      <c r="AA20" s="512"/>
      <c r="AB20" s="514"/>
      <c r="AC20" s="506"/>
      <c r="AD20" s="516"/>
      <c r="AE20" s="518"/>
      <c r="AF20" s="506"/>
      <c r="AG20" s="508"/>
      <c r="AH20" s="4"/>
    </row>
    <row r="21" spans="1:35" ht="34.5" customHeight="1">
      <c r="A21" s="522" t="str">
        <f>CONCATENATE(A19,1)</f>
        <v>B1</v>
      </c>
      <c r="B21" s="524" t="str">
        <f>VLOOKUP(A21,'チーム表'!C:D,2,FALSE)</f>
        <v>小木クラブ</v>
      </c>
      <c r="C21" s="524"/>
      <c r="D21" s="525"/>
      <c r="E21" s="526"/>
      <c r="F21" s="527"/>
      <c r="G21" s="85" t="str">
        <f>CONCATENATE($A21,H18)</f>
        <v>B1B2</v>
      </c>
      <c r="H21" s="10" t="str">
        <f>IF(G22="","",IF(G22=I22,"△",IF(G22&gt;I22,"〇","×")))</f>
        <v>〇</v>
      </c>
      <c r="I21" s="86" t="str">
        <f>CONCATENATE(H18,$A21)</f>
        <v>B2B1</v>
      </c>
      <c r="J21" s="85" t="str">
        <f>CONCATENATE($A21,K18)</f>
        <v>B1B3</v>
      </c>
      <c r="K21" s="10" t="str">
        <f>IF(J22="","",IF(J22=L22,"△",IF(J22&gt;L22,"〇","×")))</f>
        <v>×</v>
      </c>
      <c r="L21" s="86" t="str">
        <f>CONCATENATE(K18,$A21)</f>
        <v>B3B1</v>
      </c>
      <c r="M21" s="85" t="str">
        <f>CONCATENATE($A21,N18)</f>
        <v>B1B4</v>
      </c>
      <c r="N21" s="10" t="str">
        <f>IF(M22="","",IF(M22=O22,"△",IF(M22&gt;O22,"〇","×")))</f>
        <v>×</v>
      </c>
      <c r="O21" s="86" t="str">
        <f>CONCATENATE(N18,$A21)</f>
        <v>B4B1</v>
      </c>
      <c r="P21" s="85" t="str">
        <f>CONCATENATE($A21,Q18)</f>
        <v>B1B5</v>
      </c>
      <c r="Q21" s="10" t="str">
        <f>IF(P22="","",IF(P22=R22,"△",IF(P22&gt;R22,"〇","×")))</f>
        <v>×</v>
      </c>
      <c r="R21" s="86" t="str">
        <f>CONCATENATE(Q18,$A21)</f>
        <v>B5B1</v>
      </c>
      <c r="S21" s="85"/>
      <c r="T21" s="10"/>
      <c r="U21" s="86"/>
      <c r="V21" s="85" t="str">
        <f>CONCATENATE($A21,W18)</f>
        <v>B1B5</v>
      </c>
      <c r="W21" s="10" t="str">
        <f>IF(V22="","",IF(V22=X22,"△",IF(V22&gt;X22,"〇","×")))</f>
        <v>×</v>
      </c>
      <c r="X21" s="86" t="str">
        <f>CONCATENATE(W18,$A21)</f>
        <v>B5B1</v>
      </c>
      <c r="Y21" s="531">
        <f>COUNTIF($E21:$Q21,"〇")</f>
        <v>1</v>
      </c>
      <c r="Z21" s="533">
        <f>COUNTIF($E21:$Q21,"×")</f>
        <v>3</v>
      </c>
      <c r="AA21" s="533">
        <f>COUNTIF($E21:$Q21,"△")</f>
        <v>0</v>
      </c>
      <c r="AB21" s="533">
        <f>Y21*2+AA21</f>
        <v>2</v>
      </c>
      <c r="AC21" s="519">
        <f>IF(G22="","",D22+G22+M22+P22+J22)</f>
        <v>25</v>
      </c>
      <c r="AD21" s="535">
        <f>IF(AC21="","",AB21*100+AC21)</f>
        <v>225</v>
      </c>
      <c r="AE21" s="536">
        <f>IF(AC21="","",F22+I22+L22+O22+R22)</f>
        <v>29</v>
      </c>
      <c r="AF21" s="519">
        <f>IF(AD21="","",RANK(AD21,AD21:AD30,0))</f>
        <v>4</v>
      </c>
      <c r="AG21" s="520"/>
      <c r="AH21" s="113" t="str">
        <f>CONCATENATE(A19,AF21)</f>
        <v>B4</v>
      </c>
      <c r="AI21" s="114" t="str">
        <f>B21</f>
        <v>小木クラブ</v>
      </c>
    </row>
    <row r="22" spans="1:34" ht="34.5" customHeight="1">
      <c r="A22" s="523"/>
      <c r="B22" s="524"/>
      <c r="C22" s="524"/>
      <c r="D22" s="528"/>
      <c r="E22" s="529"/>
      <c r="F22" s="530"/>
      <c r="G22" s="22">
        <f>VLOOKUP(G21,'対戦表'!$AG:$AH,2,0)</f>
        <v>8</v>
      </c>
      <c r="H22" s="6" t="s">
        <v>0</v>
      </c>
      <c r="I22" s="23">
        <f>VLOOKUP(I21,'対戦表'!$AG:$AH,2,0)</f>
        <v>3</v>
      </c>
      <c r="J22" s="22">
        <f>VLOOKUP(J21,'対戦表'!$AG:$AH,2,0)</f>
        <v>5</v>
      </c>
      <c r="K22" s="6" t="s">
        <v>0</v>
      </c>
      <c r="L22" s="23">
        <f>VLOOKUP(L21,'対戦表'!$AG:$AH,2,0)</f>
        <v>9</v>
      </c>
      <c r="M22" s="22">
        <f>VLOOKUP(M21,'対戦表'!$AG:$AH,2,0)</f>
        <v>6</v>
      </c>
      <c r="N22" s="6" t="s">
        <v>0</v>
      </c>
      <c r="O22" s="23">
        <f>VLOOKUP(O21,'対戦表'!$AG:$AH,2,0)</f>
        <v>7</v>
      </c>
      <c r="P22" s="22">
        <f>VLOOKUP(P21,'対戦表'!$AG:$AH,2,0)</f>
        <v>6</v>
      </c>
      <c r="Q22" s="6" t="s">
        <v>0</v>
      </c>
      <c r="R22" s="23">
        <f>VLOOKUP(R21,'対戦表'!$AG:$AH,2,0)</f>
        <v>10</v>
      </c>
      <c r="S22" s="5"/>
      <c r="T22" s="6"/>
      <c r="U22" s="7"/>
      <c r="V22" s="22">
        <f>VLOOKUP(V21,'対戦表'!$AG:$AH,2,0)</f>
        <v>6</v>
      </c>
      <c r="W22" s="6" t="s">
        <v>0</v>
      </c>
      <c r="X22" s="23">
        <f>VLOOKUP(X21,'対戦表'!$AG:$AH,2,0)</f>
        <v>10</v>
      </c>
      <c r="Y22" s="532"/>
      <c r="Z22" s="534"/>
      <c r="AA22" s="534"/>
      <c r="AB22" s="534"/>
      <c r="AC22" s="519"/>
      <c r="AD22" s="535"/>
      <c r="AE22" s="536"/>
      <c r="AF22" s="519"/>
      <c r="AG22" s="521"/>
      <c r="AH22" s="78"/>
    </row>
    <row r="23" spans="1:35" ht="34.5" customHeight="1">
      <c r="A23" s="522" t="str">
        <f>CONCATENATE(A19,2)</f>
        <v>B2</v>
      </c>
      <c r="B23" s="524" t="str">
        <f>VLOOKUP(A23,'チーム表'!C:D,2,FALSE)</f>
        <v>鞍月アタッカーズ</v>
      </c>
      <c r="C23" s="524"/>
      <c r="D23" s="13"/>
      <c r="E23" s="10" t="str">
        <f>IF(D24="","",IF(D24=F24,"△",IF(D24&gt;F24,"〇","×")))</f>
        <v>×</v>
      </c>
      <c r="F23" s="14"/>
      <c r="G23" s="525"/>
      <c r="H23" s="526"/>
      <c r="I23" s="527"/>
      <c r="J23" s="85" t="str">
        <f>CONCATENATE($A23,K18)</f>
        <v>B2B3</v>
      </c>
      <c r="K23" s="10" t="str">
        <f>IF(J24="","",IF(J24=L24,"△",IF(J24&gt;L24,"〇","×")))</f>
        <v>×</v>
      </c>
      <c r="L23" s="86" t="str">
        <f>CONCATENATE(K18,$A23)</f>
        <v>B3B2</v>
      </c>
      <c r="M23" s="85" t="str">
        <f>CONCATENATE($A23,N18)</f>
        <v>B2B4</v>
      </c>
      <c r="N23" s="10" t="str">
        <f>IF(M24="","",IF(M24=O24,"△",IF(M24&gt;O24,"〇","×")))</f>
        <v>△</v>
      </c>
      <c r="O23" s="86" t="str">
        <f>CONCATENATE(N18,$A23)</f>
        <v>B4B2</v>
      </c>
      <c r="P23" s="85" t="str">
        <f>CONCATENATE($A23,Q18)</f>
        <v>B2B5</v>
      </c>
      <c r="Q23" s="10" t="str">
        <f>IF(P24="","",IF(P24=R24,"△",IF(P24&gt;R24,"〇","×")))</f>
        <v>△</v>
      </c>
      <c r="R23" s="86" t="str">
        <f>CONCATENATE(Q18,$A23)</f>
        <v>B5B2</v>
      </c>
      <c r="S23" s="85"/>
      <c r="T23" s="10"/>
      <c r="U23" s="86"/>
      <c r="V23" s="85" t="str">
        <f>CONCATENATE($A23,W18)</f>
        <v>B2B5</v>
      </c>
      <c r="W23" s="10" t="str">
        <f>IF(V24="","",IF(V24=X24,"△",IF(V24&gt;X24,"〇","×")))</f>
        <v>△</v>
      </c>
      <c r="X23" s="86" t="str">
        <f>CONCATENATE(W18,$A23)</f>
        <v>B5B2</v>
      </c>
      <c r="Y23" s="531">
        <f>COUNTIF($E23:$Q23,"〇")</f>
        <v>0</v>
      </c>
      <c r="Z23" s="533">
        <f>COUNTIF($E23:$Q23,"×")</f>
        <v>2</v>
      </c>
      <c r="AA23" s="533">
        <f>COUNTIF($E23:$Q23,"△")</f>
        <v>2</v>
      </c>
      <c r="AB23" s="533">
        <f>Y23*2+AA23</f>
        <v>2</v>
      </c>
      <c r="AC23" s="519">
        <f>IF(D24="","",D24+G24+M24+P24+J24)</f>
        <v>22</v>
      </c>
      <c r="AD23" s="535">
        <f>IF(AC23="","",AB23*100+AC23)</f>
        <v>222</v>
      </c>
      <c r="AE23" s="536">
        <f>IF(AC23="","",F24+I24+L24+O24+R24)</f>
        <v>32</v>
      </c>
      <c r="AF23" s="519">
        <f>IF(AD23="","",RANK(AD23,AD21:AD30,0))</f>
        <v>5</v>
      </c>
      <c r="AG23" s="520"/>
      <c r="AH23" s="113" t="str">
        <f>CONCATENATE(A19,AF23)</f>
        <v>B5</v>
      </c>
      <c r="AI23" s="114" t="str">
        <f>B23</f>
        <v>鞍月アタッカーズ</v>
      </c>
    </row>
    <row r="24" spans="1:34" ht="34.5" customHeight="1">
      <c r="A24" s="523"/>
      <c r="B24" s="524"/>
      <c r="C24" s="524"/>
      <c r="D24" s="13">
        <f>IF(I22="","",I22)</f>
        <v>3</v>
      </c>
      <c r="E24" s="10" t="s">
        <v>0</v>
      </c>
      <c r="F24" s="14">
        <f>IF(G22="","",G22)</f>
        <v>8</v>
      </c>
      <c r="G24" s="528"/>
      <c r="H24" s="529"/>
      <c r="I24" s="530"/>
      <c r="J24" s="22">
        <f>VLOOKUP(J23,'対戦表'!$AG:$AH,2,0)</f>
        <v>4</v>
      </c>
      <c r="K24" s="6" t="s">
        <v>0</v>
      </c>
      <c r="L24" s="23">
        <f>VLOOKUP(L23,'対戦表'!$AG:$AH,2,0)</f>
        <v>9</v>
      </c>
      <c r="M24" s="22">
        <f>VLOOKUP(M23,'対戦表'!$AG:$AH,2,0)</f>
        <v>7</v>
      </c>
      <c r="N24" s="6" t="s">
        <v>0</v>
      </c>
      <c r="O24" s="23">
        <f>VLOOKUP(O23,'対戦表'!$AG:$AH,2,0)</f>
        <v>7</v>
      </c>
      <c r="P24" s="22">
        <f>VLOOKUP(P23,'対戦表'!$AG:$AH,2,0)</f>
        <v>8</v>
      </c>
      <c r="Q24" s="6" t="s">
        <v>0</v>
      </c>
      <c r="R24" s="23">
        <f>VLOOKUP(R23,'対戦表'!$AG:$AH,2,0)</f>
        <v>8</v>
      </c>
      <c r="S24" s="5"/>
      <c r="T24" s="6"/>
      <c r="U24" s="7"/>
      <c r="V24" s="22">
        <f>VLOOKUP(V23,'対戦表'!$AG:$AH,2,0)</f>
        <v>8</v>
      </c>
      <c r="W24" s="6" t="s">
        <v>0</v>
      </c>
      <c r="X24" s="23">
        <f>VLOOKUP(X23,'対戦表'!$AG:$AH,2,0)</f>
        <v>8</v>
      </c>
      <c r="Y24" s="532"/>
      <c r="Z24" s="534"/>
      <c r="AA24" s="534"/>
      <c r="AB24" s="534"/>
      <c r="AC24" s="519"/>
      <c r="AD24" s="535"/>
      <c r="AE24" s="536"/>
      <c r="AF24" s="519"/>
      <c r="AG24" s="521"/>
      <c r="AH24" s="78"/>
    </row>
    <row r="25" spans="1:35" ht="34.5" customHeight="1">
      <c r="A25" s="522" t="str">
        <f>CONCATENATE(A19,3)</f>
        <v>B3</v>
      </c>
      <c r="B25" s="524" t="str">
        <f>VLOOKUP(A25,'チーム表'!C:D,2,FALSE)</f>
        <v>向本折クラブA</v>
      </c>
      <c r="C25" s="524"/>
      <c r="D25" s="8"/>
      <c r="E25" s="12" t="str">
        <f>IF(D26="","",IF(D26=F26,"△",IF(D26&gt;F26,"〇","×")))</f>
        <v>〇</v>
      </c>
      <c r="F25" s="9"/>
      <c r="G25" s="8"/>
      <c r="H25" s="12" t="str">
        <f>IF(G26="","",IF(G26=I26,"△",IF(G26&gt;I26,"〇","×")))</f>
        <v>〇</v>
      </c>
      <c r="I25" s="9"/>
      <c r="J25" s="525"/>
      <c r="K25" s="526"/>
      <c r="L25" s="527"/>
      <c r="M25" s="85" t="str">
        <f>CONCATENATE($A25,N18)</f>
        <v>B3B4</v>
      </c>
      <c r="N25" s="10" t="str">
        <f>IF(M26="","",IF(M26=O26,"△",IF(M26&gt;O26,"〇","×")))</f>
        <v>×</v>
      </c>
      <c r="O25" s="86" t="str">
        <f>CONCATENATE(N18,$A25)</f>
        <v>B4B3</v>
      </c>
      <c r="P25" s="85" t="str">
        <f>CONCATENATE($A25,Q18)</f>
        <v>B3B5</v>
      </c>
      <c r="Q25" s="10" t="str">
        <f>IF(P26="","",IF(P26=R26,"△",IF(P26&gt;R26,"〇","×")))</f>
        <v>×</v>
      </c>
      <c r="R25" s="86" t="str">
        <f>CONCATENATE(Q18,$A25)</f>
        <v>B5B3</v>
      </c>
      <c r="S25" s="85"/>
      <c r="T25" s="10"/>
      <c r="U25" s="86"/>
      <c r="V25" s="85" t="str">
        <f>CONCATENATE($A25,W18)</f>
        <v>B3B5</v>
      </c>
      <c r="W25" s="10" t="str">
        <f>IF(V26="","",IF(V26=X26,"△",IF(V26&gt;X26,"〇","×")))</f>
        <v>×</v>
      </c>
      <c r="X25" s="86" t="str">
        <f>CONCATENATE(W18,$A25)</f>
        <v>B5B3</v>
      </c>
      <c r="Y25" s="531">
        <f>COUNTIF($E25:$Q25,"〇")</f>
        <v>2</v>
      </c>
      <c r="Z25" s="533">
        <f>COUNTIF($E25:$Q25,"×")</f>
        <v>2</v>
      </c>
      <c r="AA25" s="533">
        <f>COUNTIF($E25:$Q25,"△")</f>
        <v>0</v>
      </c>
      <c r="AB25" s="533">
        <f>Y25*2+AA25</f>
        <v>4</v>
      </c>
      <c r="AC25" s="519">
        <f>IF(G26="","",D26+G26+M26+P26+J26)</f>
        <v>33</v>
      </c>
      <c r="AD25" s="535">
        <f>IF(AC25="","",AB25*100+AC25)</f>
        <v>433</v>
      </c>
      <c r="AE25" s="536">
        <f>IF(AC25="","",F26+I26+L26+O26+R26)</f>
        <v>30</v>
      </c>
      <c r="AF25" s="519">
        <f>IF(AD25="","",RANK(AD25,AD21:AD30,0))</f>
        <v>3</v>
      </c>
      <c r="AG25" s="521"/>
      <c r="AH25" s="113" t="str">
        <f>CONCATENATE(A19,AF25)</f>
        <v>B3</v>
      </c>
      <c r="AI25" s="114" t="str">
        <f>B25</f>
        <v>向本折クラブA</v>
      </c>
    </row>
    <row r="26" spans="1:34" ht="34.5" customHeight="1">
      <c r="A26" s="523"/>
      <c r="B26" s="524"/>
      <c r="C26" s="524"/>
      <c r="D26" s="5">
        <f>IF(L22="","",L22)</f>
        <v>9</v>
      </c>
      <c r="E26" s="6" t="s">
        <v>0</v>
      </c>
      <c r="F26" s="7">
        <f>IF(J22="","",J22)</f>
        <v>5</v>
      </c>
      <c r="G26" s="5">
        <f>IF(L24="","",L24)</f>
        <v>9</v>
      </c>
      <c r="H26" s="6" t="s">
        <v>0</v>
      </c>
      <c r="I26" s="7">
        <f>IF(J24="","",J24)</f>
        <v>4</v>
      </c>
      <c r="J26" s="528"/>
      <c r="K26" s="529"/>
      <c r="L26" s="530"/>
      <c r="M26" s="22">
        <f>VLOOKUP(M25,'対戦表'!$AG:$AH,2,0)</f>
        <v>7</v>
      </c>
      <c r="N26" s="6" t="s">
        <v>0</v>
      </c>
      <c r="O26" s="23">
        <f>VLOOKUP(O25,'対戦表'!$AG:$AH,2,0)</f>
        <v>11</v>
      </c>
      <c r="P26" s="22">
        <f>VLOOKUP(P25,'対戦表'!$AG:$AH,2,0)</f>
        <v>8</v>
      </c>
      <c r="Q26" s="6" t="s">
        <v>0</v>
      </c>
      <c r="R26" s="23">
        <f>VLOOKUP(R25,'対戦表'!$AG:$AH,2,0)</f>
        <v>10</v>
      </c>
      <c r="S26" s="5"/>
      <c r="T26" s="6"/>
      <c r="U26" s="7"/>
      <c r="V26" s="22">
        <f>VLOOKUP(V25,'対戦表'!$AG:$AH,2,0)</f>
        <v>8</v>
      </c>
      <c r="W26" s="6" t="s">
        <v>0</v>
      </c>
      <c r="X26" s="23">
        <f>VLOOKUP(X25,'対戦表'!$AG:$AH,2,0)</f>
        <v>10</v>
      </c>
      <c r="Y26" s="532"/>
      <c r="Z26" s="534"/>
      <c r="AA26" s="534"/>
      <c r="AB26" s="534"/>
      <c r="AC26" s="519"/>
      <c r="AD26" s="535"/>
      <c r="AE26" s="536"/>
      <c r="AF26" s="519"/>
      <c r="AG26" s="521"/>
      <c r="AH26" s="78"/>
    </row>
    <row r="27" spans="1:35" ht="34.5" customHeight="1">
      <c r="A27" s="522" t="str">
        <f>CONCATENATE(A19,4)</f>
        <v>B4</v>
      </c>
      <c r="B27" s="524" t="str">
        <f>VLOOKUP(A27,'チーム表'!C:D,2,FALSE)</f>
        <v>田上闘球DREAMS</v>
      </c>
      <c r="C27" s="524"/>
      <c r="D27" s="8"/>
      <c r="E27" s="12" t="str">
        <f>IF(D28="","",IF(D28=F28,"△",IF(D28&gt;F28,"〇","×")))</f>
        <v>〇</v>
      </c>
      <c r="F27" s="9"/>
      <c r="G27" s="8"/>
      <c r="H27" s="12" t="str">
        <f>IF(G28="","",IF(G28=I28,"△",IF(G28&gt;I28,"〇","×")))</f>
        <v>△</v>
      </c>
      <c r="I27" s="9"/>
      <c r="J27" s="8"/>
      <c r="K27" s="12" t="str">
        <f>IF(J28="","",IF(J28=L28,"△",IF(J28&gt;L28,"〇","×")))</f>
        <v>〇</v>
      </c>
      <c r="L27" s="9"/>
      <c r="M27" s="525"/>
      <c r="N27" s="526"/>
      <c r="O27" s="526"/>
      <c r="P27" s="85" t="str">
        <f>CONCATENATE($A27,Q18)</f>
        <v>B4B5</v>
      </c>
      <c r="Q27" s="10" t="str">
        <f>IF(P28="","",IF(P28=R28,"△",IF(P28&gt;R28,"〇","×")))</f>
        <v>×</v>
      </c>
      <c r="R27" s="86" t="str">
        <f>CONCATENATE(Q18,$A27)</f>
        <v>B5B4</v>
      </c>
      <c r="S27" s="85"/>
      <c r="T27" s="10"/>
      <c r="U27" s="86"/>
      <c r="V27" s="85" t="str">
        <f>CONCATENATE($A27,W18)</f>
        <v>B4B5</v>
      </c>
      <c r="W27" s="10" t="str">
        <f>IF(V28="","",IF(V28=X28,"△",IF(V28&gt;X28,"〇","×")))</f>
        <v>×</v>
      </c>
      <c r="X27" s="86" t="str">
        <f>CONCATENATE(W18,$A27)</f>
        <v>B5B4</v>
      </c>
      <c r="Y27" s="531">
        <f>COUNTIF($E27:$Q27,"〇")</f>
        <v>2</v>
      </c>
      <c r="Z27" s="533">
        <f>COUNTIF($E27:$Q27,"×")</f>
        <v>1</v>
      </c>
      <c r="AA27" s="533">
        <f>COUNTIF($E27:$Q27,"△")</f>
        <v>1</v>
      </c>
      <c r="AB27" s="533">
        <f>Y27*2+AA27</f>
        <v>5</v>
      </c>
      <c r="AC27" s="519">
        <f>IF(G28="","",D28+G28+M28+P28+J28)</f>
        <v>30</v>
      </c>
      <c r="AD27" s="535">
        <f>IF(AC27="","",AB27*100+AC27)</f>
        <v>530</v>
      </c>
      <c r="AE27" s="536">
        <f>IF(AC27="","",F28+I28+L28+O28+R28)</f>
        <v>29</v>
      </c>
      <c r="AF27" s="519">
        <f>IF(AD27="","",RANK(AD27,AD21:AD30,0))</f>
        <v>2</v>
      </c>
      <c r="AG27" s="537"/>
      <c r="AH27" s="113" t="str">
        <f>CONCATENATE(A19,AF27)</f>
        <v>B2</v>
      </c>
      <c r="AI27" s="114" t="str">
        <f>B27</f>
        <v>田上闘球DREAMS</v>
      </c>
    </row>
    <row r="28" spans="1:34" ht="34.5" customHeight="1">
      <c r="A28" s="523"/>
      <c r="B28" s="539"/>
      <c r="C28" s="539"/>
      <c r="D28" s="13">
        <f>IF(O22="","",O22)</f>
        <v>7</v>
      </c>
      <c r="E28" s="10" t="s">
        <v>0</v>
      </c>
      <c r="F28" s="14">
        <f>IF(M22="","",M22)</f>
        <v>6</v>
      </c>
      <c r="G28" s="13">
        <f>IF(O24="","",O24)</f>
        <v>7</v>
      </c>
      <c r="H28" s="10" t="s">
        <v>0</v>
      </c>
      <c r="I28" s="14">
        <f>IF(M24="","",M24)</f>
        <v>7</v>
      </c>
      <c r="J28" s="13">
        <f>IF(O26="","",O26)</f>
        <v>11</v>
      </c>
      <c r="K28" s="10" t="s">
        <v>0</v>
      </c>
      <c r="L28" s="14">
        <f>IF(M26="","",M26)</f>
        <v>7</v>
      </c>
      <c r="M28" s="540"/>
      <c r="N28" s="541"/>
      <c r="O28" s="541"/>
      <c r="P28" s="22">
        <f>VLOOKUP(P27,'対戦表'!$AG:$AH,2,0)</f>
        <v>5</v>
      </c>
      <c r="Q28" s="6" t="s">
        <v>0</v>
      </c>
      <c r="R28" s="23">
        <f>VLOOKUP(R27,'対戦表'!$AG:$AH,2,0)</f>
        <v>9</v>
      </c>
      <c r="S28" s="5"/>
      <c r="T28" s="6"/>
      <c r="U28" s="7"/>
      <c r="V28" s="22">
        <f>VLOOKUP(V27,'対戦表'!$AG:$AH,2,0)</f>
        <v>5</v>
      </c>
      <c r="W28" s="6" t="s">
        <v>0</v>
      </c>
      <c r="X28" s="23">
        <f>VLOOKUP(X27,'対戦表'!$AG:$AH,2,0)</f>
        <v>9</v>
      </c>
      <c r="Y28" s="532"/>
      <c r="Z28" s="534"/>
      <c r="AA28" s="534"/>
      <c r="AB28" s="534"/>
      <c r="AC28" s="519"/>
      <c r="AD28" s="535"/>
      <c r="AE28" s="536"/>
      <c r="AF28" s="519"/>
      <c r="AG28" s="538"/>
      <c r="AH28" s="78"/>
    </row>
    <row r="29" spans="1:35" ht="34.5" customHeight="1">
      <c r="A29" s="522" t="str">
        <f>CONCATENATE(A19,5)</f>
        <v>B5</v>
      </c>
      <c r="B29" s="524" t="str">
        <f>VLOOKUP(A29,'チーム表'!C:D,2,FALSE)</f>
        <v>松任の大魔陣</v>
      </c>
      <c r="C29" s="524"/>
      <c r="D29" s="8"/>
      <c r="E29" s="12" t="str">
        <f>IF(D30="","",IF(D30=F30,"△",IF(D30&gt;F30,"〇","×")))</f>
        <v>〇</v>
      </c>
      <c r="F29" s="9"/>
      <c r="G29" s="8"/>
      <c r="H29" s="12" t="str">
        <f>IF(G30="","",IF(G30=I30,"△",IF(G30&gt;I30,"〇","×")))</f>
        <v>△</v>
      </c>
      <c r="I29" s="9"/>
      <c r="J29" s="8"/>
      <c r="K29" s="12" t="str">
        <f>IF(J30="","",IF(J30=L30,"△",IF(J30&gt;L30,"〇","×")))</f>
        <v>〇</v>
      </c>
      <c r="L29" s="9"/>
      <c r="M29" s="8"/>
      <c r="N29" s="12" t="str">
        <f>IF(M30="","",IF(M30=O30,"△",IF(M30&gt;O30,"〇","×")))</f>
        <v>〇</v>
      </c>
      <c r="O29" s="9"/>
      <c r="P29" s="525">
        <f>IF(P30="","",IF(P30=R30,"△",IF(P30&gt;R30,"〇","×")))</f>
      </c>
      <c r="Q29" s="526"/>
      <c r="R29" s="527"/>
      <c r="S29" s="85"/>
      <c r="T29" s="10"/>
      <c r="U29" s="86"/>
      <c r="V29" s="525"/>
      <c r="W29" s="526"/>
      <c r="X29" s="553"/>
      <c r="Y29" s="531">
        <f>COUNTIF($E29:$Q29,"〇")</f>
        <v>3</v>
      </c>
      <c r="Z29" s="533">
        <f>COUNTIF($E29:$Q29,"×")</f>
        <v>0</v>
      </c>
      <c r="AA29" s="533">
        <f>COUNTIF($E29:$Q29,"△")</f>
        <v>1</v>
      </c>
      <c r="AB29" s="533">
        <f>Y29*2+AA29</f>
        <v>7</v>
      </c>
      <c r="AC29" s="519">
        <f>IF(G30="","",D30+G30+M30+P30+J30)</f>
        <v>37</v>
      </c>
      <c r="AD29" s="535">
        <f>IF(AC29="","",AB29*100+AC29)</f>
        <v>737</v>
      </c>
      <c r="AE29" s="536">
        <f>IF(AC29="","",F30+I30+L30+O30+R30)</f>
        <v>27</v>
      </c>
      <c r="AF29" s="519">
        <f>IF(AD29="","",RANK(AD29,AD21:AD30,0))</f>
        <v>1</v>
      </c>
      <c r="AG29" s="520"/>
      <c r="AH29" s="113" t="str">
        <f>CONCATENATE(A19,AF29)</f>
        <v>B1</v>
      </c>
      <c r="AI29" s="114" t="str">
        <f>B29</f>
        <v>松任の大魔陣</v>
      </c>
    </row>
    <row r="30" spans="1:34" ht="34.5" customHeight="1" thickBot="1">
      <c r="A30" s="551"/>
      <c r="B30" s="552"/>
      <c r="C30" s="552"/>
      <c r="D30" s="15">
        <f>IF($R22="","",$R22)</f>
        <v>10</v>
      </c>
      <c r="E30" s="16" t="s">
        <v>0</v>
      </c>
      <c r="F30" s="17">
        <f>IF($P22="","",$P22)</f>
        <v>6</v>
      </c>
      <c r="G30" s="15">
        <f>IF($R24="","",$R24)</f>
        <v>8</v>
      </c>
      <c r="H30" s="16" t="s">
        <v>0</v>
      </c>
      <c r="I30" s="17">
        <f>IF($P24="","",$P24)</f>
        <v>8</v>
      </c>
      <c r="J30" s="15">
        <f>IF($R26="","",$R26)</f>
        <v>10</v>
      </c>
      <c r="K30" s="16" t="s">
        <v>0</v>
      </c>
      <c r="L30" s="17">
        <f>IF($P26="","",$P26)</f>
        <v>8</v>
      </c>
      <c r="M30" s="15">
        <f>IF($R28="","",$R28)</f>
        <v>9</v>
      </c>
      <c r="N30" s="16" t="s">
        <v>0</v>
      </c>
      <c r="O30" s="17">
        <f>IF($P28="","",$P28)</f>
        <v>5</v>
      </c>
      <c r="P30" s="542"/>
      <c r="Q30" s="543"/>
      <c r="R30" s="544"/>
      <c r="S30" s="15"/>
      <c r="T30" s="16"/>
      <c r="U30" s="17"/>
      <c r="V30" s="542"/>
      <c r="W30" s="543"/>
      <c r="X30" s="554"/>
      <c r="Y30" s="545"/>
      <c r="Z30" s="546"/>
      <c r="AA30" s="546"/>
      <c r="AB30" s="546"/>
      <c r="AC30" s="547"/>
      <c r="AD30" s="549"/>
      <c r="AE30" s="550"/>
      <c r="AF30" s="547"/>
      <c r="AG30" s="548"/>
      <c r="AH30" s="78"/>
    </row>
    <row r="31" ht="34.5" customHeight="1"/>
    <row r="32" spans="1:34" ht="34.5" customHeight="1" thickBot="1">
      <c r="A32" s="4"/>
      <c r="B32" s="3"/>
      <c r="C32" s="3"/>
      <c r="D32" s="4"/>
      <c r="E32" s="4" t="str">
        <f>CONCATENATE(A33,"1")</f>
        <v>C1</v>
      </c>
      <c r="F32" s="4"/>
      <c r="G32" s="4"/>
      <c r="H32" s="4" t="str">
        <f>CONCATENATE(A33,"2")</f>
        <v>C2</v>
      </c>
      <c r="I32" s="4"/>
      <c r="J32" s="4"/>
      <c r="K32" s="4" t="str">
        <f>CONCATENATE(A33,"3")</f>
        <v>C3</v>
      </c>
      <c r="L32" s="4"/>
      <c r="M32" s="4"/>
      <c r="N32" s="4" t="str">
        <f>CONCATENATE(A33,"4")</f>
        <v>C4</v>
      </c>
      <c r="O32" s="4"/>
      <c r="P32" s="4"/>
      <c r="Q32" s="4" t="str">
        <f>CONCATENATE(A33,"5")</f>
        <v>C5</v>
      </c>
      <c r="R32" s="4"/>
      <c r="S32" s="4"/>
      <c r="T32" s="4"/>
      <c r="U32" s="4"/>
      <c r="V32" s="4"/>
      <c r="W32" s="4" t="s">
        <v>189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34.5" customHeight="1">
      <c r="A33" s="501" t="s">
        <v>90</v>
      </c>
      <c r="B33" s="503" t="s">
        <v>68</v>
      </c>
      <c r="C33" s="503"/>
      <c r="D33" s="495" t="str">
        <f>B35</f>
        <v>鳳至クラブ</v>
      </c>
      <c r="E33" s="496"/>
      <c r="F33" s="497"/>
      <c r="G33" s="495" t="str">
        <f>B37</f>
        <v>寺井クラブ</v>
      </c>
      <c r="H33" s="496"/>
      <c r="I33" s="497"/>
      <c r="J33" s="495" t="str">
        <f>B39</f>
        <v>鵜川ミラクルフェニックス</v>
      </c>
      <c r="K33" s="496"/>
      <c r="L33" s="497"/>
      <c r="M33" s="495" t="str">
        <f>B41</f>
        <v>福光サンダージュニア</v>
      </c>
      <c r="N33" s="496"/>
      <c r="O33" s="497"/>
      <c r="P33" s="495" t="str">
        <f>E41</f>
        <v>〇</v>
      </c>
      <c r="Q33" s="496"/>
      <c r="R33" s="497"/>
      <c r="S33" s="495" t="str">
        <f>H41</f>
        <v>〇</v>
      </c>
      <c r="T33" s="496"/>
      <c r="U33" s="497"/>
      <c r="V33" s="495" t="str">
        <f>B43</f>
        <v>NISHIファイヤースターズ</v>
      </c>
      <c r="W33" s="496"/>
      <c r="X33" s="497"/>
      <c r="Y33" s="509" t="s">
        <v>36</v>
      </c>
      <c r="Z33" s="511" t="s">
        <v>37</v>
      </c>
      <c r="AA33" s="511" t="s">
        <v>38</v>
      </c>
      <c r="AB33" s="513" t="s">
        <v>39</v>
      </c>
      <c r="AC33" s="505" t="s">
        <v>40</v>
      </c>
      <c r="AD33" s="515" t="s">
        <v>43</v>
      </c>
      <c r="AE33" s="517" t="s">
        <v>41</v>
      </c>
      <c r="AF33" s="505" t="s">
        <v>42</v>
      </c>
      <c r="AG33" s="507" t="s">
        <v>35</v>
      </c>
      <c r="AH33" s="4"/>
    </row>
    <row r="34" spans="1:34" ht="34.5" customHeight="1">
      <c r="A34" s="502"/>
      <c r="B34" s="504"/>
      <c r="C34" s="504"/>
      <c r="D34" s="498"/>
      <c r="E34" s="499"/>
      <c r="F34" s="500"/>
      <c r="G34" s="498"/>
      <c r="H34" s="499"/>
      <c r="I34" s="500"/>
      <c r="J34" s="498"/>
      <c r="K34" s="499"/>
      <c r="L34" s="500"/>
      <c r="M34" s="498"/>
      <c r="N34" s="499"/>
      <c r="O34" s="500"/>
      <c r="P34" s="498"/>
      <c r="Q34" s="499"/>
      <c r="R34" s="500"/>
      <c r="S34" s="498"/>
      <c r="T34" s="499"/>
      <c r="U34" s="500"/>
      <c r="V34" s="498"/>
      <c r="W34" s="499"/>
      <c r="X34" s="500"/>
      <c r="Y34" s="510"/>
      <c r="Z34" s="512"/>
      <c r="AA34" s="512"/>
      <c r="AB34" s="514"/>
      <c r="AC34" s="506"/>
      <c r="AD34" s="516"/>
      <c r="AE34" s="518"/>
      <c r="AF34" s="506"/>
      <c r="AG34" s="508"/>
      <c r="AH34" s="4"/>
    </row>
    <row r="35" spans="1:35" ht="34.5" customHeight="1">
      <c r="A35" s="522" t="str">
        <f>CONCATENATE(A33,1)</f>
        <v>C1</v>
      </c>
      <c r="B35" s="524" t="str">
        <f>VLOOKUP(A35,'チーム表'!C:D,2,FALSE)</f>
        <v>鳳至クラブ</v>
      </c>
      <c r="C35" s="524"/>
      <c r="D35" s="525"/>
      <c r="E35" s="526"/>
      <c r="F35" s="527"/>
      <c r="G35" s="85" t="str">
        <f>CONCATENATE($A35,H32)</f>
        <v>C1C2</v>
      </c>
      <c r="H35" s="10" t="str">
        <f>IF(G36="","",IF(G36=I36,"△",IF(G36&gt;I36,"〇","×")))</f>
        <v>×</v>
      </c>
      <c r="I35" s="86" t="str">
        <f>CONCATENATE(H32,$A35)</f>
        <v>C2C1</v>
      </c>
      <c r="J35" s="85" t="str">
        <f>CONCATENATE($A35,K32)</f>
        <v>C1C3</v>
      </c>
      <c r="K35" s="10" t="str">
        <f>IF(J36="","",IF(J36=L36,"△",IF(J36&gt;L36,"〇","×")))</f>
        <v>×</v>
      </c>
      <c r="L35" s="86" t="str">
        <f>CONCATENATE(K32,$A35)</f>
        <v>C3C1</v>
      </c>
      <c r="M35" s="85" t="str">
        <f>CONCATENATE($A35,N32)</f>
        <v>C1C4</v>
      </c>
      <c r="N35" s="10" t="str">
        <f>IF(M36="","",IF(M36=O36,"△",IF(M36&gt;O36,"〇","×")))</f>
        <v>×</v>
      </c>
      <c r="O35" s="86" t="str">
        <f>CONCATENATE(N32,$A35)</f>
        <v>C4C1</v>
      </c>
      <c r="P35" s="85" t="str">
        <f>CONCATENATE($A35,Q32)</f>
        <v>C1C5</v>
      </c>
      <c r="Q35" s="10" t="str">
        <f>IF(P36="","",IF(P36=R36,"△",IF(P36&gt;R36,"〇","×")))</f>
        <v>〇</v>
      </c>
      <c r="R35" s="86" t="str">
        <f>CONCATENATE(Q32,$A35)</f>
        <v>C5C1</v>
      </c>
      <c r="S35" s="85"/>
      <c r="T35" s="10"/>
      <c r="U35" s="86"/>
      <c r="V35" s="85" t="str">
        <f>CONCATENATE($A35,W32)</f>
        <v>C1C5</v>
      </c>
      <c r="W35" s="10" t="str">
        <f>IF(V36="","",IF(V36=X36,"△",IF(V36&gt;X36,"〇","×")))</f>
        <v>〇</v>
      </c>
      <c r="X35" s="86" t="str">
        <f>CONCATENATE(W32,$A35)</f>
        <v>C5C1</v>
      </c>
      <c r="Y35" s="531">
        <f>COUNTIF($E35:$Q35,"〇")</f>
        <v>1</v>
      </c>
      <c r="Z35" s="533">
        <f>COUNTIF($E35:$Q35,"×")</f>
        <v>3</v>
      </c>
      <c r="AA35" s="533">
        <f>COUNTIF($E35:$Q35,"△")</f>
        <v>0</v>
      </c>
      <c r="AB35" s="533">
        <f>Y35*2+AA35</f>
        <v>2</v>
      </c>
      <c r="AC35" s="519">
        <f>IF(G36="","",D36+G36+M36+P36+J36)</f>
        <v>21</v>
      </c>
      <c r="AD35" s="535">
        <f>IF(AC35="","",AB35*100+AC35)</f>
        <v>221</v>
      </c>
      <c r="AE35" s="536">
        <f>IF(AC35="","",F36+I36+L36+O36+R36)</f>
        <v>35</v>
      </c>
      <c r="AF35" s="519">
        <f>IF(AD35="","",RANK(AD35,AD35:AD44,0))</f>
        <v>5</v>
      </c>
      <c r="AG35" s="520"/>
      <c r="AH35" s="113" t="str">
        <f>CONCATENATE(A33,AF35)</f>
        <v>C5</v>
      </c>
      <c r="AI35" s="114" t="str">
        <f>B35</f>
        <v>鳳至クラブ</v>
      </c>
    </row>
    <row r="36" spans="1:34" ht="34.5" customHeight="1">
      <c r="A36" s="523"/>
      <c r="B36" s="524"/>
      <c r="C36" s="524"/>
      <c r="D36" s="528"/>
      <c r="E36" s="529"/>
      <c r="F36" s="530"/>
      <c r="G36" s="22">
        <f>VLOOKUP(G35,'対戦表'!$AG:$AH,2,0)</f>
        <v>5</v>
      </c>
      <c r="H36" s="6" t="s">
        <v>0</v>
      </c>
      <c r="I36" s="23">
        <f>VLOOKUP(I35,'対戦表'!$AG:$AH,2,0)</f>
        <v>10</v>
      </c>
      <c r="J36" s="22">
        <f>VLOOKUP(J35,'対戦表'!$AG:$AH,2,0)</f>
        <v>4</v>
      </c>
      <c r="K36" s="6" t="s">
        <v>0</v>
      </c>
      <c r="L36" s="23">
        <f>VLOOKUP(L35,'対戦表'!$AG:$AH,2,0)</f>
        <v>9</v>
      </c>
      <c r="M36" s="22">
        <f>VLOOKUP(M35,'対戦表'!$AG:$AH,2,0)</f>
        <v>2</v>
      </c>
      <c r="N36" s="6" t="s">
        <v>0</v>
      </c>
      <c r="O36" s="23">
        <f>VLOOKUP(O35,'対戦表'!$AG:$AH,2,0)</f>
        <v>9</v>
      </c>
      <c r="P36" s="22">
        <f>VLOOKUP(P35,'対戦表'!$AG:$AH,2,0)</f>
        <v>10</v>
      </c>
      <c r="Q36" s="6" t="s">
        <v>0</v>
      </c>
      <c r="R36" s="23">
        <f>VLOOKUP(R35,'対戦表'!$AG:$AH,2,0)</f>
        <v>7</v>
      </c>
      <c r="S36" s="5"/>
      <c r="T36" s="6"/>
      <c r="U36" s="7"/>
      <c r="V36" s="22">
        <f>VLOOKUP(V35,'対戦表'!$AG:$AH,2,0)</f>
        <v>10</v>
      </c>
      <c r="W36" s="6" t="s">
        <v>0</v>
      </c>
      <c r="X36" s="23">
        <f>VLOOKUP(X35,'対戦表'!$AG:$AH,2,0)</f>
        <v>7</v>
      </c>
      <c r="Y36" s="532"/>
      <c r="Z36" s="534"/>
      <c r="AA36" s="534"/>
      <c r="AB36" s="534"/>
      <c r="AC36" s="519"/>
      <c r="AD36" s="535"/>
      <c r="AE36" s="536"/>
      <c r="AF36" s="519"/>
      <c r="AG36" s="521"/>
      <c r="AH36" s="78"/>
    </row>
    <row r="37" spans="1:35" ht="34.5" customHeight="1">
      <c r="A37" s="522" t="str">
        <f>CONCATENATE(A33,2)</f>
        <v>C2</v>
      </c>
      <c r="B37" s="524" t="str">
        <f>VLOOKUP(A37,'チーム表'!C:D,2,FALSE)</f>
        <v>寺井クラブ</v>
      </c>
      <c r="C37" s="524"/>
      <c r="D37" s="13"/>
      <c r="E37" s="10" t="str">
        <f>IF(D38="","",IF(D38=F38,"△",IF(D38&gt;F38,"〇","×")))</f>
        <v>〇</v>
      </c>
      <c r="F37" s="14"/>
      <c r="G37" s="525"/>
      <c r="H37" s="526"/>
      <c r="I37" s="527"/>
      <c r="J37" s="85" t="str">
        <f>CONCATENATE($A37,K32)</f>
        <v>C2C3</v>
      </c>
      <c r="K37" s="10" t="str">
        <f>IF(J38="","",IF(J38=L38,"△",IF(J38&gt;L38,"〇","×")))</f>
        <v>△</v>
      </c>
      <c r="L37" s="86" t="str">
        <f>CONCATENATE(K32,$A37)</f>
        <v>C3C2</v>
      </c>
      <c r="M37" s="85" t="str">
        <f>CONCATENATE($A37,N32)</f>
        <v>C2C4</v>
      </c>
      <c r="N37" s="10" t="str">
        <f>IF(M38="","",IF(M38=O38,"△",IF(M38&gt;O38,"〇","×")))</f>
        <v>×</v>
      </c>
      <c r="O37" s="86" t="str">
        <f>CONCATENATE(N32,$A37)</f>
        <v>C4C2</v>
      </c>
      <c r="P37" s="85" t="str">
        <f>CONCATENATE($A37,Q32)</f>
        <v>C2C5</v>
      </c>
      <c r="Q37" s="10" t="str">
        <f>IF(P38="","",IF(P38=R38,"△",IF(P38&gt;R38,"〇","×")))</f>
        <v>〇</v>
      </c>
      <c r="R37" s="86" t="str">
        <f>CONCATENATE(Q32,$A37)</f>
        <v>C5C2</v>
      </c>
      <c r="S37" s="85"/>
      <c r="T37" s="10"/>
      <c r="U37" s="86"/>
      <c r="V37" s="85" t="str">
        <f>CONCATENATE($A37,W32)</f>
        <v>C2C5</v>
      </c>
      <c r="W37" s="10" t="str">
        <f>IF(V38="","",IF(V38=X38,"△",IF(V38&gt;X38,"〇","×")))</f>
        <v>〇</v>
      </c>
      <c r="X37" s="86" t="str">
        <f>CONCATENATE(W32,$A37)</f>
        <v>C5C2</v>
      </c>
      <c r="Y37" s="531">
        <f>COUNTIF($E37:$Q37,"〇")</f>
        <v>2</v>
      </c>
      <c r="Z37" s="533">
        <f>COUNTIF($E37:$Q37,"×")</f>
        <v>1</v>
      </c>
      <c r="AA37" s="533">
        <f>COUNTIF($E37:$Q37,"△")</f>
        <v>1</v>
      </c>
      <c r="AB37" s="533">
        <f>Y37*2+AA37</f>
        <v>5</v>
      </c>
      <c r="AC37" s="519">
        <f>IF(D38="","",D38+G38+M38+P38+J38)</f>
        <v>35</v>
      </c>
      <c r="AD37" s="535">
        <f>IF(AC37="","",AB37*100+AC37)</f>
        <v>535</v>
      </c>
      <c r="AE37" s="536">
        <f>IF(AC37="","",F38+I38+L38+O38+R38)</f>
        <v>31</v>
      </c>
      <c r="AF37" s="519">
        <f>IF(AD37="","",RANK(AD37,AD35:AD44,0))</f>
        <v>2</v>
      </c>
      <c r="AG37" s="520"/>
      <c r="AH37" s="113" t="str">
        <f>CONCATENATE(A33,AF37)</f>
        <v>C2</v>
      </c>
      <c r="AI37" s="114" t="str">
        <f>B37</f>
        <v>寺井クラブ</v>
      </c>
    </row>
    <row r="38" spans="1:34" ht="34.5" customHeight="1">
      <c r="A38" s="523"/>
      <c r="B38" s="524"/>
      <c r="C38" s="524"/>
      <c r="D38" s="13">
        <f>IF(I36="","",I36)</f>
        <v>10</v>
      </c>
      <c r="E38" s="10" t="s">
        <v>0</v>
      </c>
      <c r="F38" s="14">
        <f>IF(G36="","",G36)</f>
        <v>5</v>
      </c>
      <c r="G38" s="528"/>
      <c r="H38" s="529"/>
      <c r="I38" s="530"/>
      <c r="J38" s="22">
        <f>VLOOKUP(J37,'対戦表'!$AG:$AH,2,0)</f>
        <v>9</v>
      </c>
      <c r="K38" s="6" t="s">
        <v>0</v>
      </c>
      <c r="L38" s="23">
        <f>VLOOKUP(L37,'対戦表'!$AG:$AH,2,0)</f>
        <v>9</v>
      </c>
      <c r="M38" s="22">
        <f>VLOOKUP(M37,'対戦表'!$AG:$AH,2,0)</f>
        <v>7</v>
      </c>
      <c r="N38" s="6" t="s">
        <v>0</v>
      </c>
      <c r="O38" s="23">
        <f>VLOOKUP(O37,'対戦表'!$AG:$AH,2,0)</f>
        <v>10</v>
      </c>
      <c r="P38" s="22">
        <f>VLOOKUP(P37,'対戦表'!$AG:$AH,2,0)</f>
        <v>9</v>
      </c>
      <c r="Q38" s="6" t="s">
        <v>0</v>
      </c>
      <c r="R38" s="23">
        <f>VLOOKUP(R37,'対戦表'!$AG:$AH,2,0)</f>
        <v>7</v>
      </c>
      <c r="S38" s="5"/>
      <c r="T38" s="6"/>
      <c r="U38" s="7"/>
      <c r="V38" s="22">
        <f>VLOOKUP(V37,'対戦表'!$AG:$AH,2,0)</f>
        <v>9</v>
      </c>
      <c r="W38" s="6" t="s">
        <v>0</v>
      </c>
      <c r="X38" s="23">
        <f>VLOOKUP(X37,'対戦表'!$AG:$AH,2,0)</f>
        <v>7</v>
      </c>
      <c r="Y38" s="532"/>
      <c r="Z38" s="534"/>
      <c r="AA38" s="534"/>
      <c r="AB38" s="534"/>
      <c r="AC38" s="519"/>
      <c r="AD38" s="535"/>
      <c r="AE38" s="536"/>
      <c r="AF38" s="519"/>
      <c r="AG38" s="521"/>
      <c r="AH38" s="78"/>
    </row>
    <row r="39" spans="1:35" ht="34.5" customHeight="1">
      <c r="A39" s="522" t="str">
        <f>CONCATENATE(A33,3)</f>
        <v>C3</v>
      </c>
      <c r="B39" s="524" t="str">
        <f>VLOOKUP(A39,'チーム表'!C:D,2,FALSE)</f>
        <v>鵜川ミラクルフェニックス</v>
      </c>
      <c r="C39" s="524"/>
      <c r="D39" s="8"/>
      <c r="E39" s="12" t="str">
        <f>IF(D40="","",IF(D40=F40,"△",IF(D40&gt;F40,"〇","×")))</f>
        <v>〇</v>
      </c>
      <c r="F39" s="9"/>
      <c r="G39" s="8"/>
      <c r="H39" s="12" t="str">
        <f>IF(G40="","",IF(G40=I40,"△",IF(G40&gt;I40,"〇","×")))</f>
        <v>△</v>
      </c>
      <c r="I39" s="9"/>
      <c r="J39" s="525"/>
      <c r="K39" s="526"/>
      <c r="L39" s="527"/>
      <c r="M39" s="85" t="str">
        <f>CONCATENATE($A39,N32)</f>
        <v>C3C4</v>
      </c>
      <c r="N39" s="10" t="str">
        <f>IF(M40="","",IF(M40=O40,"△",IF(M40&gt;O40,"〇","×")))</f>
        <v>〇</v>
      </c>
      <c r="O39" s="86" t="str">
        <f>CONCATENATE(N32,$A39)</f>
        <v>C4C3</v>
      </c>
      <c r="P39" s="85" t="str">
        <f>CONCATENATE($A39,Q32)</f>
        <v>C3C5</v>
      </c>
      <c r="Q39" s="10" t="str">
        <f>IF(P40="","",IF(P40=R40,"△",IF(P40&gt;R40,"〇","×")))</f>
        <v>×</v>
      </c>
      <c r="R39" s="86" t="str">
        <f>CONCATENATE(Q32,$A39)</f>
        <v>C5C3</v>
      </c>
      <c r="S39" s="85"/>
      <c r="T39" s="10"/>
      <c r="U39" s="86"/>
      <c r="V39" s="85" t="str">
        <f>CONCATENATE($A39,W32)</f>
        <v>C3C5</v>
      </c>
      <c r="W39" s="10" t="str">
        <f>IF(V40="","",IF(V40=X40,"△",IF(V40&gt;X40,"〇","×")))</f>
        <v>×</v>
      </c>
      <c r="X39" s="86" t="str">
        <f>CONCATENATE(W32,$A39)</f>
        <v>C5C3</v>
      </c>
      <c r="Y39" s="531">
        <f>COUNTIF($E39:$Q39,"〇")</f>
        <v>2</v>
      </c>
      <c r="Z39" s="533">
        <f>COUNTIF($E39:$Q39,"×")</f>
        <v>1</v>
      </c>
      <c r="AA39" s="533">
        <f>COUNTIF($E39:$Q39,"△")</f>
        <v>1</v>
      </c>
      <c r="AB39" s="533">
        <f>Y39*2+AA39</f>
        <v>5</v>
      </c>
      <c r="AC39" s="519">
        <f>IF(G40="","",D40+G40+M40+P40+J40)</f>
        <v>31</v>
      </c>
      <c r="AD39" s="535">
        <f>IF(AC39="","",AB39*100+AC39)</f>
        <v>531</v>
      </c>
      <c r="AE39" s="536">
        <f>IF(AC39="","",F40+I40+L40+O40+R40)</f>
        <v>24</v>
      </c>
      <c r="AF39" s="519">
        <f>IF(AD39="","",RANK(AD39,AD35:AD44,0))</f>
        <v>3</v>
      </c>
      <c r="AG39" s="521"/>
      <c r="AH39" s="113" t="str">
        <f>CONCATENATE(A33,AF39)</f>
        <v>C3</v>
      </c>
      <c r="AI39" s="114" t="str">
        <f>B39</f>
        <v>鵜川ミラクルフェニックス</v>
      </c>
    </row>
    <row r="40" spans="1:34" ht="34.5" customHeight="1">
      <c r="A40" s="523"/>
      <c r="B40" s="524"/>
      <c r="C40" s="524"/>
      <c r="D40" s="5">
        <f>IF(L36="","",L36)</f>
        <v>9</v>
      </c>
      <c r="E40" s="6" t="s">
        <v>0</v>
      </c>
      <c r="F40" s="7">
        <f>IF(J36="","",J36)</f>
        <v>4</v>
      </c>
      <c r="G40" s="5">
        <f>IF(L38="","",L38)</f>
        <v>9</v>
      </c>
      <c r="H40" s="6" t="s">
        <v>0</v>
      </c>
      <c r="I40" s="7">
        <f>IF(J38="","",J38)</f>
        <v>9</v>
      </c>
      <c r="J40" s="528"/>
      <c r="K40" s="529"/>
      <c r="L40" s="530"/>
      <c r="M40" s="22">
        <f>VLOOKUP(M39,'対戦表'!$AG:$AH,2,0)</f>
        <v>6</v>
      </c>
      <c r="N40" s="6" t="s">
        <v>0</v>
      </c>
      <c r="O40" s="23">
        <f>VLOOKUP(O39,'対戦表'!$AG:$AH,2,0)</f>
        <v>3</v>
      </c>
      <c r="P40" s="22">
        <f>VLOOKUP(P39,'対戦表'!$AG:$AH,2,0)</f>
        <v>7</v>
      </c>
      <c r="Q40" s="6" t="s">
        <v>0</v>
      </c>
      <c r="R40" s="23">
        <f>VLOOKUP(R39,'対戦表'!$AG:$AH,2,0)</f>
        <v>8</v>
      </c>
      <c r="S40" s="5"/>
      <c r="T40" s="6"/>
      <c r="U40" s="7"/>
      <c r="V40" s="22">
        <f>VLOOKUP(V39,'対戦表'!$AG:$AH,2,0)</f>
        <v>7</v>
      </c>
      <c r="W40" s="6" t="s">
        <v>0</v>
      </c>
      <c r="X40" s="23">
        <f>VLOOKUP(X39,'対戦表'!$AG:$AH,2,0)</f>
        <v>8</v>
      </c>
      <c r="Y40" s="532"/>
      <c r="Z40" s="534"/>
      <c r="AA40" s="534"/>
      <c r="AB40" s="534"/>
      <c r="AC40" s="519"/>
      <c r="AD40" s="535"/>
      <c r="AE40" s="536"/>
      <c r="AF40" s="519"/>
      <c r="AG40" s="521"/>
      <c r="AH40" s="78"/>
    </row>
    <row r="41" spans="1:35" ht="34.5" customHeight="1">
      <c r="A41" s="522" t="str">
        <f>CONCATENATE(A33,4)</f>
        <v>C4</v>
      </c>
      <c r="B41" s="524" t="str">
        <f>VLOOKUP(A41,'チーム表'!C:D,2,FALSE)</f>
        <v>福光サンダージュニア</v>
      </c>
      <c r="C41" s="524"/>
      <c r="D41" s="8"/>
      <c r="E41" s="12" t="str">
        <f>IF(D42="","",IF(D42=F42,"△",IF(D42&gt;F42,"〇","×")))</f>
        <v>〇</v>
      </c>
      <c r="F41" s="9"/>
      <c r="G41" s="8"/>
      <c r="H41" s="12" t="str">
        <f>IF(G42="","",IF(G42=I42,"△",IF(G42&gt;I42,"〇","×")))</f>
        <v>〇</v>
      </c>
      <c r="I41" s="9"/>
      <c r="J41" s="8"/>
      <c r="K41" s="12" t="str">
        <f>IF(J42="","",IF(J42=L42,"△",IF(J42&gt;L42,"〇","×")))</f>
        <v>×</v>
      </c>
      <c r="L41" s="9"/>
      <c r="M41" s="525"/>
      <c r="N41" s="526"/>
      <c r="O41" s="526"/>
      <c r="P41" s="85" t="str">
        <f>CONCATENATE($A41,Q32)</f>
        <v>C4C5</v>
      </c>
      <c r="Q41" s="10" t="str">
        <f>IF(P42="","",IF(P42=R42,"△",IF(P42&gt;R42,"〇","×")))</f>
        <v>〇</v>
      </c>
      <c r="R41" s="86" t="str">
        <f>CONCATENATE(Q32,$A41)</f>
        <v>C5C4</v>
      </c>
      <c r="S41" s="85"/>
      <c r="T41" s="10"/>
      <c r="U41" s="86"/>
      <c r="V41" s="85" t="str">
        <f>CONCATENATE($A41,W32)</f>
        <v>C4C5</v>
      </c>
      <c r="W41" s="10" t="str">
        <f>IF(V42="","",IF(V42=X42,"△",IF(V42&gt;X42,"〇","×")))</f>
        <v>〇</v>
      </c>
      <c r="X41" s="86" t="str">
        <f>CONCATENATE(W32,$A41)</f>
        <v>C5C4</v>
      </c>
      <c r="Y41" s="531">
        <f>COUNTIF($E41:$Q41,"〇")</f>
        <v>3</v>
      </c>
      <c r="Z41" s="533">
        <f>COUNTIF($E41:$Q41,"×")</f>
        <v>1</v>
      </c>
      <c r="AA41" s="533">
        <f>COUNTIF($E41:$Q41,"△")</f>
        <v>0</v>
      </c>
      <c r="AB41" s="533">
        <f>Y41*2+AA41</f>
        <v>6</v>
      </c>
      <c r="AC41" s="519">
        <f>IF(G42="","",D42+G42+M42+P42+J42)</f>
        <v>32</v>
      </c>
      <c r="AD41" s="535">
        <f>IF(AC41="","",AB41*100+AC41)</f>
        <v>632</v>
      </c>
      <c r="AE41" s="536">
        <f>IF(AC41="","",F42+I42+L42+O42+R42)</f>
        <v>20</v>
      </c>
      <c r="AF41" s="519">
        <f>IF(AD41="","",RANK(AD41,AD35:AD44,0))</f>
        <v>1</v>
      </c>
      <c r="AG41" s="537"/>
      <c r="AH41" s="113" t="str">
        <f>CONCATENATE(A33,AF41)</f>
        <v>C1</v>
      </c>
      <c r="AI41" s="114" t="str">
        <f>B41</f>
        <v>福光サンダージュニア</v>
      </c>
    </row>
    <row r="42" spans="1:34" ht="34.5" customHeight="1">
      <c r="A42" s="523"/>
      <c r="B42" s="539"/>
      <c r="C42" s="539"/>
      <c r="D42" s="13">
        <f>IF(O36="","",O36)</f>
        <v>9</v>
      </c>
      <c r="E42" s="10" t="s">
        <v>0</v>
      </c>
      <c r="F42" s="14">
        <f>IF(M36="","",M36)</f>
        <v>2</v>
      </c>
      <c r="G42" s="13">
        <f>IF(O38="","",O38)</f>
        <v>10</v>
      </c>
      <c r="H42" s="10" t="s">
        <v>0</v>
      </c>
      <c r="I42" s="14">
        <f>IF(M38="","",M38)</f>
        <v>7</v>
      </c>
      <c r="J42" s="13">
        <f>IF(O40="","",O40)</f>
        <v>3</v>
      </c>
      <c r="K42" s="10" t="s">
        <v>0</v>
      </c>
      <c r="L42" s="14">
        <f>IF(M40="","",M40)</f>
        <v>6</v>
      </c>
      <c r="M42" s="540"/>
      <c r="N42" s="541"/>
      <c r="O42" s="541"/>
      <c r="P42" s="22">
        <f>VLOOKUP(P41,'対戦表'!$AG:$AH,2,0)</f>
        <v>10</v>
      </c>
      <c r="Q42" s="6" t="s">
        <v>0</v>
      </c>
      <c r="R42" s="23">
        <f>VLOOKUP(R41,'対戦表'!$AG:$AH,2,0)</f>
        <v>5</v>
      </c>
      <c r="S42" s="5"/>
      <c r="T42" s="6"/>
      <c r="U42" s="7"/>
      <c r="V42" s="22">
        <f>VLOOKUP(V41,'対戦表'!$AG:$AH,2,0)</f>
        <v>10</v>
      </c>
      <c r="W42" s="6" t="s">
        <v>0</v>
      </c>
      <c r="X42" s="23">
        <f>VLOOKUP(X41,'対戦表'!$AG:$AH,2,0)</f>
        <v>5</v>
      </c>
      <c r="Y42" s="532"/>
      <c r="Z42" s="534"/>
      <c r="AA42" s="534"/>
      <c r="AB42" s="534"/>
      <c r="AC42" s="519"/>
      <c r="AD42" s="535"/>
      <c r="AE42" s="536"/>
      <c r="AF42" s="519"/>
      <c r="AG42" s="538"/>
      <c r="AH42" s="78"/>
    </row>
    <row r="43" spans="1:35" ht="34.5" customHeight="1">
      <c r="A43" s="522" t="str">
        <f>CONCATENATE(A33,5)</f>
        <v>C5</v>
      </c>
      <c r="B43" s="524" t="str">
        <f>VLOOKUP(A43,'チーム表'!C:D,2,FALSE)</f>
        <v>NISHIファイヤースターズ</v>
      </c>
      <c r="C43" s="524"/>
      <c r="D43" s="8"/>
      <c r="E43" s="12" t="str">
        <f>IF(D44="","",IF(D44=F44,"△",IF(D44&gt;F44,"〇","×")))</f>
        <v>×</v>
      </c>
      <c r="F43" s="9"/>
      <c r="G43" s="8"/>
      <c r="H43" s="12" t="str">
        <f>IF(G44="","",IF(G44=I44,"△",IF(G44&gt;I44,"〇","×")))</f>
        <v>×</v>
      </c>
      <c r="I43" s="9"/>
      <c r="J43" s="8"/>
      <c r="K43" s="12" t="str">
        <f>IF(J44="","",IF(J44=L44,"△",IF(J44&gt;L44,"〇","×")))</f>
        <v>〇</v>
      </c>
      <c r="L43" s="9"/>
      <c r="M43" s="8"/>
      <c r="N43" s="12" t="str">
        <f>IF(M44="","",IF(M44=O44,"△",IF(M44&gt;O44,"〇","×")))</f>
        <v>×</v>
      </c>
      <c r="O43" s="9"/>
      <c r="P43" s="525">
        <f>IF(P44="","",IF(P44=R44,"△",IF(P44&gt;R44,"〇","×")))</f>
      </c>
      <c r="Q43" s="526"/>
      <c r="R43" s="527"/>
      <c r="S43" s="85"/>
      <c r="T43" s="10"/>
      <c r="U43" s="86"/>
      <c r="V43" s="525"/>
      <c r="W43" s="526"/>
      <c r="X43" s="553"/>
      <c r="Y43" s="531">
        <f>COUNTIF($E43:$Q43,"〇")</f>
        <v>1</v>
      </c>
      <c r="Z43" s="533">
        <f>COUNTIF($E43:$Q43,"×")</f>
        <v>3</v>
      </c>
      <c r="AA43" s="533">
        <f>COUNTIF($E43:$Q43,"△")</f>
        <v>0</v>
      </c>
      <c r="AB43" s="533">
        <f>Y43*2+AA43</f>
        <v>2</v>
      </c>
      <c r="AC43" s="519">
        <f>IF(G44="","",D44+G44+M44+P44+J44)</f>
        <v>27</v>
      </c>
      <c r="AD43" s="535">
        <f>IF(AC43="","",AB43*100+AC43)</f>
        <v>227</v>
      </c>
      <c r="AE43" s="536">
        <f>IF(AC43="","",F44+I44+L44+O44+R44)</f>
        <v>36</v>
      </c>
      <c r="AF43" s="519">
        <f>IF(AD43="","",RANK(AD43,AD35:AD44,0))</f>
        <v>4</v>
      </c>
      <c r="AG43" s="520"/>
      <c r="AH43" s="113" t="str">
        <f>CONCATENATE(A33,AF43)</f>
        <v>C4</v>
      </c>
      <c r="AI43" s="114" t="str">
        <f>B43</f>
        <v>NISHIファイヤースターズ</v>
      </c>
    </row>
    <row r="44" spans="1:34" ht="34.5" customHeight="1" thickBot="1">
      <c r="A44" s="551"/>
      <c r="B44" s="552"/>
      <c r="C44" s="552"/>
      <c r="D44" s="15">
        <f>IF($R36="","",$R36)</f>
        <v>7</v>
      </c>
      <c r="E44" s="16" t="s">
        <v>0</v>
      </c>
      <c r="F44" s="17">
        <f>IF($P36="","",$P36)</f>
        <v>10</v>
      </c>
      <c r="G44" s="15">
        <f>IF($R38="","",$R38)</f>
        <v>7</v>
      </c>
      <c r="H44" s="16" t="s">
        <v>0</v>
      </c>
      <c r="I44" s="17">
        <f>IF($P38="","",$P38)</f>
        <v>9</v>
      </c>
      <c r="J44" s="15">
        <f>IF($R40="","",$R40)</f>
        <v>8</v>
      </c>
      <c r="K44" s="16" t="s">
        <v>0</v>
      </c>
      <c r="L44" s="17">
        <f>IF($P40="","",$P40)</f>
        <v>7</v>
      </c>
      <c r="M44" s="15">
        <f>IF($R42="","",$R42)</f>
        <v>5</v>
      </c>
      <c r="N44" s="16" t="s">
        <v>0</v>
      </c>
      <c r="O44" s="17">
        <f>IF($P42="","",$P42)</f>
        <v>10</v>
      </c>
      <c r="P44" s="542"/>
      <c r="Q44" s="543"/>
      <c r="R44" s="544"/>
      <c r="S44" s="15"/>
      <c r="T44" s="16"/>
      <c r="U44" s="17"/>
      <c r="V44" s="542"/>
      <c r="W44" s="543"/>
      <c r="X44" s="554"/>
      <c r="Y44" s="545"/>
      <c r="Z44" s="546"/>
      <c r="AA44" s="546"/>
      <c r="AB44" s="546"/>
      <c r="AC44" s="547"/>
      <c r="AD44" s="549"/>
      <c r="AE44" s="550"/>
      <c r="AF44" s="547"/>
      <c r="AG44" s="548"/>
      <c r="AH44" s="78"/>
    </row>
    <row r="45" ht="69.75" customHeight="1">
      <c r="B45" s="374" t="s">
        <v>197</v>
      </c>
    </row>
    <row r="46" spans="1:34" ht="34.5" customHeight="1" thickBot="1">
      <c r="A46" s="4"/>
      <c r="B46" s="3"/>
      <c r="C46" s="3"/>
      <c r="D46" s="4"/>
      <c r="E46" s="4" t="str">
        <f>CONCATENATE(A47,"1")</f>
        <v>D1</v>
      </c>
      <c r="F46" s="4"/>
      <c r="G46" s="4"/>
      <c r="H46" s="4" t="str">
        <f>CONCATENATE(A47,"2")</f>
        <v>D2</v>
      </c>
      <c r="I46" s="4"/>
      <c r="J46" s="4"/>
      <c r="K46" s="4" t="str">
        <f>CONCATENATE(A47,"3")</f>
        <v>D3</v>
      </c>
      <c r="L46" s="4"/>
      <c r="M46" s="4"/>
      <c r="N46" s="4" t="str">
        <f>CONCATENATE(A47,"4")</f>
        <v>D4</v>
      </c>
      <c r="O46" s="4"/>
      <c r="P46" s="4"/>
      <c r="Q46" s="4" t="str">
        <f>CONCATENATE(A47,"5")</f>
        <v>D5</v>
      </c>
      <c r="R46" s="4"/>
      <c r="S46" s="4"/>
      <c r="T46" s="4"/>
      <c r="U46" s="4"/>
      <c r="V46" s="4"/>
      <c r="W46" s="4" t="s">
        <v>194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34.5" customHeight="1">
      <c r="A47" s="501" t="s">
        <v>91</v>
      </c>
      <c r="B47" s="503" t="s">
        <v>68</v>
      </c>
      <c r="C47" s="503"/>
      <c r="D47" s="495" t="str">
        <f>B49</f>
        <v>奥能登クラブジュニア</v>
      </c>
      <c r="E47" s="496"/>
      <c r="F47" s="497"/>
      <c r="G47" s="495" t="str">
        <f>B51</f>
        <v>寺井クラブJr</v>
      </c>
      <c r="H47" s="496"/>
      <c r="I47" s="497"/>
      <c r="J47" s="495" t="str">
        <f>B53</f>
        <v>山中STARS</v>
      </c>
      <c r="K47" s="496"/>
      <c r="L47" s="497"/>
      <c r="M47" s="495" t="str">
        <f>B55</f>
        <v>福光サンダーホープス</v>
      </c>
      <c r="N47" s="496"/>
      <c r="O47" s="497"/>
      <c r="P47" s="495" t="str">
        <f>E55</f>
        <v>×</v>
      </c>
      <c r="Q47" s="496"/>
      <c r="R47" s="497"/>
      <c r="S47" s="495" t="str">
        <f>H55</f>
        <v>〇</v>
      </c>
      <c r="T47" s="496"/>
      <c r="U47" s="497"/>
      <c r="V47" s="495" t="str">
        <f>B57</f>
        <v>千坂Fロータスルート</v>
      </c>
      <c r="W47" s="496"/>
      <c r="X47" s="497"/>
      <c r="Y47" s="509" t="s">
        <v>36</v>
      </c>
      <c r="Z47" s="511" t="s">
        <v>37</v>
      </c>
      <c r="AA47" s="511" t="s">
        <v>38</v>
      </c>
      <c r="AB47" s="513" t="s">
        <v>39</v>
      </c>
      <c r="AC47" s="505" t="s">
        <v>40</v>
      </c>
      <c r="AD47" s="515" t="s">
        <v>43</v>
      </c>
      <c r="AE47" s="517" t="s">
        <v>41</v>
      </c>
      <c r="AF47" s="505" t="s">
        <v>42</v>
      </c>
      <c r="AG47" s="507" t="s">
        <v>35</v>
      </c>
      <c r="AH47" s="4"/>
    </row>
    <row r="48" spans="1:34" ht="34.5" customHeight="1">
      <c r="A48" s="502"/>
      <c r="B48" s="504"/>
      <c r="C48" s="504"/>
      <c r="D48" s="498"/>
      <c r="E48" s="499"/>
      <c r="F48" s="500"/>
      <c r="G48" s="498"/>
      <c r="H48" s="499"/>
      <c r="I48" s="500"/>
      <c r="J48" s="498"/>
      <c r="K48" s="499"/>
      <c r="L48" s="500"/>
      <c r="M48" s="498"/>
      <c r="N48" s="499"/>
      <c r="O48" s="500"/>
      <c r="P48" s="498"/>
      <c r="Q48" s="499"/>
      <c r="R48" s="500"/>
      <c r="S48" s="498"/>
      <c r="T48" s="499"/>
      <c r="U48" s="500"/>
      <c r="V48" s="498"/>
      <c r="W48" s="499"/>
      <c r="X48" s="500"/>
      <c r="Y48" s="510"/>
      <c r="Z48" s="512"/>
      <c r="AA48" s="512"/>
      <c r="AB48" s="514"/>
      <c r="AC48" s="506"/>
      <c r="AD48" s="516"/>
      <c r="AE48" s="518"/>
      <c r="AF48" s="506"/>
      <c r="AG48" s="508"/>
      <c r="AH48" s="4"/>
    </row>
    <row r="49" spans="1:35" ht="34.5" customHeight="1">
      <c r="A49" s="522" t="str">
        <f>CONCATENATE(A47,1)</f>
        <v>D1</v>
      </c>
      <c r="B49" s="524" t="str">
        <f>VLOOKUP(A49,'チーム表'!C:D,2,FALSE)</f>
        <v>奥能登クラブジュニア</v>
      </c>
      <c r="C49" s="524"/>
      <c r="D49" s="525"/>
      <c r="E49" s="526"/>
      <c r="F49" s="527"/>
      <c r="G49" s="85" t="str">
        <f>CONCATENATE($A49,H46)</f>
        <v>D1D2</v>
      </c>
      <c r="H49" s="10" t="str">
        <f>IF(G50="","",IF(G50=I50,"△",IF(G50&gt;I50,"〇","×")))</f>
        <v>〇</v>
      </c>
      <c r="I49" s="86" t="str">
        <f>CONCATENATE(H46,$A49)</f>
        <v>D2D1</v>
      </c>
      <c r="J49" s="85" t="str">
        <f>CONCATENATE($A49,K46)</f>
        <v>D1D3</v>
      </c>
      <c r="K49" s="10" t="str">
        <f>IF(J50="","",IF(J50=L50,"△",IF(J50&gt;L50,"〇","×")))</f>
        <v>×</v>
      </c>
      <c r="L49" s="86" t="str">
        <f>CONCATENATE(K46,$A49)</f>
        <v>D3D1</v>
      </c>
      <c r="M49" s="85" t="str">
        <f>CONCATENATE($A49,N46)</f>
        <v>D1D4</v>
      </c>
      <c r="N49" s="10" t="str">
        <f>IF(M50="","",IF(M50=O50,"△",IF(M50&gt;O50,"〇","×")))</f>
        <v>〇</v>
      </c>
      <c r="O49" s="86" t="str">
        <f>CONCATENATE(N46,$A49)</f>
        <v>D4D1</v>
      </c>
      <c r="P49" s="85" t="str">
        <f>CONCATENATE($A49,Q46)</f>
        <v>D1D5</v>
      </c>
      <c r="Q49" s="10" t="str">
        <f>IF(P50="","",IF(P50=R50,"△",IF(P50&gt;R50,"〇","×")))</f>
        <v>〇</v>
      </c>
      <c r="R49" s="86" t="str">
        <f>CONCATENATE(Q46,$A49)</f>
        <v>D5D1</v>
      </c>
      <c r="S49" s="85"/>
      <c r="T49" s="10"/>
      <c r="U49" s="86"/>
      <c r="V49" s="85" t="str">
        <f>CONCATENATE($A49,W46)</f>
        <v>D1D5</v>
      </c>
      <c r="W49" s="10" t="str">
        <f>IF(V50="","",IF(V50=X50,"△",IF(V50&gt;X50,"〇","×")))</f>
        <v>〇</v>
      </c>
      <c r="X49" s="86" t="str">
        <f>CONCATENATE(W46,$A49)</f>
        <v>D5D1</v>
      </c>
      <c r="Y49" s="531">
        <f>COUNTIF($E49:$Q49,"〇")</f>
        <v>3</v>
      </c>
      <c r="Z49" s="533">
        <f>COUNTIF($E49:$Q49,"×")</f>
        <v>1</v>
      </c>
      <c r="AA49" s="533">
        <f>COUNTIF($E49:$Q49,"△")</f>
        <v>0</v>
      </c>
      <c r="AB49" s="533">
        <f>Y49*2+AA49</f>
        <v>6</v>
      </c>
      <c r="AC49" s="519">
        <f>IF(G50="","",D50+G50+M50+P50+J50)</f>
        <v>23</v>
      </c>
      <c r="AD49" s="535">
        <f>IF(AC49="","",AB49*100+AC49)</f>
        <v>623</v>
      </c>
      <c r="AE49" s="536">
        <f>IF(AC49="","",F50+I50+L50+O50+R50)</f>
        <v>16</v>
      </c>
      <c r="AF49" s="519">
        <f>IF(AD49="","",RANK(AD49,AD49:AD58,0))</f>
        <v>2</v>
      </c>
      <c r="AG49" s="520"/>
      <c r="AH49" s="113" t="str">
        <f>CONCATENATE(A47,AF49)</f>
        <v>D2</v>
      </c>
      <c r="AI49" s="114" t="str">
        <f>B49</f>
        <v>奥能登クラブジュニア</v>
      </c>
    </row>
    <row r="50" spans="1:34" ht="34.5" customHeight="1">
      <c r="A50" s="523"/>
      <c r="B50" s="524"/>
      <c r="C50" s="524"/>
      <c r="D50" s="528"/>
      <c r="E50" s="529"/>
      <c r="F50" s="530"/>
      <c r="G50" s="22">
        <f>VLOOKUP(G49,'対戦表'!$AG:$AH,2,0)</f>
        <v>10</v>
      </c>
      <c r="H50" s="6" t="s">
        <v>0</v>
      </c>
      <c r="I50" s="23">
        <f>VLOOKUP(I49,'対戦表'!$AG:$AH,2,0)</f>
        <v>0</v>
      </c>
      <c r="J50" s="22">
        <f>VLOOKUP(J49,'対戦表'!$AG:$AH,2,0)</f>
        <v>5</v>
      </c>
      <c r="K50" s="6" t="s">
        <v>0</v>
      </c>
      <c r="L50" s="23">
        <f>VLOOKUP(L49,'対戦表'!$AG:$AH,2,0)</f>
        <v>10</v>
      </c>
      <c r="M50" s="22">
        <f>VLOOKUP(M49,'対戦表'!$AG:$AH,2,0)</f>
        <v>3</v>
      </c>
      <c r="N50" s="6" t="s">
        <v>0</v>
      </c>
      <c r="O50" s="23">
        <f>VLOOKUP(O49,'対戦表'!$AG:$AH,2,0)</f>
        <v>2</v>
      </c>
      <c r="P50" s="22">
        <f>VLOOKUP(P49,'対戦表'!$AG:$AH,2,0)</f>
        <v>5</v>
      </c>
      <c r="Q50" s="6" t="s">
        <v>0</v>
      </c>
      <c r="R50" s="23">
        <f>VLOOKUP(R49,'対戦表'!$AG:$AH,2,0)</f>
        <v>4</v>
      </c>
      <c r="S50" s="5"/>
      <c r="T50" s="6"/>
      <c r="U50" s="7"/>
      <c r="V50" s="22">
        <f>VLOOKUP(V49,'対戦表'!$AG:$AH,2,0)</f>
        <v>5</v>
      </c>
      <c r="W50" s="6" t="s">
        <v>0</v>
      </c>
      <c r="X50" s="23">
        <f>VLOOKUP(X49,'対戦表'!$AG:$AH,2,0)</f>
        <v>4</v>
      </c>
      <c r="Y50" s="532"/>
      <c r="Z50" s="534"/>
      <c r="AA50" s="534"/>
      <c r="AB50" s="534"/>
      <c r="AC50" s="519"/>
      <c r="AD50" s="535"/>
      <c r="AE50" s="536"/>
      <c r="AF50" s="519"/>
      <c r="AG50" s="521"/>
      <c r="AH50" s="78"/>
    </row>
    <row r="51" spans="1:35" ht="34.5" customHeight="1">
      <c r="A51" s="522" t="str">
        <f>CONCATENATE(A47,2)</f>
        <v>D2</v>
      </c>
      <c r="B51" s="524" t="str">
        <f>VLOOKUP(A51,'チーム表'!C:D,2,FALSE)</f>
        <v>寺井クラブJr</v>
      </c>
      <c r="C51" s="524"/>
      <c r="D51" s="13"/>
      <c r="E51" s="10" t="str">
        <f>IF(D52="","",IF(D52=F52,"△",IF(D52&gt;F52,"〇","×")))</f>
        <v>×</v>
      </c>
      <c r="F51" s="14"/>
      <c r="G51" s="525"/>
      <c r="H51" s="526"/>
      <c r="I51" s="527"/>
      <c r="J51" s="85" t="str">
        <f>CONCATENATE($A51,K46)</f>
        <v>D2D3</v>
      </c>
      <c r="K51" s="10" t="str">
        <f>IF(J52="","",IF(J52=L52,"△",IF(J52&gt;L52,"〇","×")))</f>
        <v>×</v>
      </c>
      <c r="L51" s="86" t="str">
        <f>CONCATENATE(K46,$A51)</f>
        <v>D3D2</v>
      </c>
      <c r="M51" s="85" t="str">
        <f>CONCATENATE($A51,N46)</f>
        <v>D2D4</v>
      </c>
      <c r="N51" s="10" t="str">
        <f>IF(M52="","",IF(M52=O52,"△",IF(M52&gt;O52,"〇","×")))</f>
        <v>×</v>
      </c>
      <c r="O51" s="86" t="str">
        <f>CONCATENATE(N46,$A51)</f>
        <v>D4D2</v>
      </c>
      <c r="P51" s="85" t="str">
        <f>CONCATENATE($A51,Q46)</f>
        <v>D2D5</v>
      </c>
      <c r="Q51" s="10" t="str">
        <f>IF(P52="","",IF(P52=R52,"△",IF(P52&gt;R52,"〇","×")))</f>
        <v>×</v>
      </c>
      <c r="R51" s="86" t="str">
        <f>CONCATENATE(Q46,$A51)</f>
        <v>D5D2</v>
      </c>
      <c r="S51" s="85"/>
      <c r="T51" s="10"/>
      <c r="U51" s="86"/>
      <c r="V51" s="85" t="str">
        <f>CONCATENATE($A51,W46)</f>
        <v>D2D5</v>
      </c>
      <c r="W51" s="10" t="str">
        <f>IF(V52="","",IF(V52=X52,"△",IF(V52&gt;X52,"〇","×")))</f>
        <v>×</v>
      </c>
      <c r="X51" s="86" t="str">
        <f>CONCATENATE(W46,$A51)</f>
        <v>D5D2</v>
      </c>
      <c r="Y51" s="531">
        <f>COUNTIF($E51:$Q51,"〇")</f>
        <v>0</v>
      </c>
      <c r="Z51" s="533">
        <f>COUNTIF($E51:$Q51,"×")</f>
        <v>4</v>
      </c>
      <c r="AA51" s="533">
        <f>COUNTIF($E51:$Q51,"△")</f>
        <v>0</v>
      </c>
      <c r="AB51" s="533">
        <f>Y51*2+AA51</f>
        <v>0</v>
      </c>
      <c r="AC51" s="519">
        <f>IF(D52="","",D52+G52+M52+P52+J52)</f>
        <v>7</v>
      </c>
      <c r="AD51" s="535">
        <f>IF(AC51="","",AB51*100+AC51)</f>
        <v>7</v>
      </c>
      <c r="AE51" s="536">
        <f>IF(AC51="","",F52+I52+L52+O52+R52)</f>
        <v>33</v>
      </c>
      <c r="AF51" s="519">
        <f>IF(AD51="","",RANK(AD51,AD49:AD58,0))</f>
        <v>5</v>
      </c>
      <c r="AG51" s="520"/>
      <c r="AH51" s="113" t="str">
        <f>CONCATENATE(A47,AF51)</f>
        <v>D5</v>
      </c>
      <c r="AI51" s="114" t="str">
        <f>B51</f>
        <v>寺井クラブJr</v>
      </c>
    </row>
    <row r="52" spans="1:34" ht="34.5" customHeight="1">
      <c r="A52" s="523"/>
      <c r="B52" s="524"/>
      <c r="C52" s="524"/>
      <c r="D52" s="13">
        <f>IF(I50="","",I50)</f>
        <v>0</v>
      </c>
      <c r="E52" s="10" t="s">
        <v>0</v>
      </c>
      <c r="F52" s="14">
        <f>IF(G50="","",G50)</f>
        <v>10</v>
      </c>
      <c r="G52" s="528"/>
      <c r="H52" s="529"/>
      <c r="I52" s="530"/>
      <c r="J52" s="22">
        <f>VLOOKUP(J51,'対戦表'!$AG:$AH,2,0)</f>
        <v>3</v>
      </c>
      <c r="K52" s="6" t="s">
        <v>0</v>
      </c>
      <c r="L52" s="23">
        <f>VLOOKUP(L51,'対戦表'!$AG:$AH,2,0)</f>
        <v>11</v>
      </c>
      <c r="M52" s="22">
        <f>VLOOKUP(M51,'対戦表'!$AG:$AH,2,0)</f>
        <v>0</v>
      </c>
      <c r="N52" s="6" t="s">
        <v>0</v>
      </c>
      <c r="O52" s="23">
        <f>VLOOKUP(O51,'対戦表'!$AG:$AH,2,0)</f>
        <v>6</v>
      </c>
      <c r="P52" s="22">
        <f>VLOOKUP(P51,'対戦表'!$AG:$AH,2,0)</f>
        <v>4</v>
      </c>
      <c r="Q52" s="6" t="s">
        <v>0</v>
      </c>
      <c r="R52" s="23">
        <f>VLOOKUP(R51,'対戦表'!$AG:$AH,2,0)</f>
        <v>6</v>
      </c>
      <c r="S52" s="5"/>
      <c r="T52" s="6"/>
      <c r="U52" s="7"/>
      <c r="V52" s="22">
        <f>VLOOKUP(V51,'対戦表'!$AG:$AH,2,0)</f>
        <v>4</v>
      </c>
      <c r="W52" s="6" t="s">
        <v>0</v>
      </c>
      <c r="X52" s="23">
        <f>VLOOKUP(X51,'対戦表'!$AG:$AH,2,0)</f>
        <v>6</v>
      </c>
      <c r="Y52" s="532"/>
      <c r="Z52" s="534"/>
      <c r="AA52" s="534"/>
      <c r="AB52" s="534"/>
      <c r="AC52" s="519"/>
      <c r="AD52" s="535"/>
      <c r="AE52" s="536"/>
      <c r="AF52" s="519"/>
      <c r="AG52" s="521"/>
      <c r="AH52" s="78"/>
    </row>
    <row r="53" spans="1:35" ht="34.5" customHeight="1">
      <c r="A53" s="522" t="str">
        <f>CONCATENATE(A47,3)</f>
        <v>D3</v>
      </c>
      <c r="B53" s="524" t="str">
        <f>VLOOKUP(A53,'チーム表'!C:D,2,FALSE)</f>
        <v>山中STARS</v>
      </c>
      <c r="C53" s="524"/>
      <c r="D53" s="8"/>
      <c r="E53" s="12" t="str">
        <f>IF(D54="","",IF(D54=F54,"△",IF(D54&gt;F54,"〇","×")))</f>
        <v>〇</v>
      </c>
      <c r="F53" s="9"/>
      <c r="G53" s="8"/>
      <c r="H53" s="12" t="str">
        <f>IF(G54="","",IF(G54=I54,"△",IF(G54&gt;I54,"〇","×")))</f>
        <v>〇</v>
      </c>
      <c r="I53" s="9"/>
      <c r="J53" s="525"/>
      <c r="K53" s="526"/>
      <c r="L53" s="527"/>
      <c r="M53" s="85" t="str">
        <f>CONCATENATE($A53,N46)</f>
        <v>D3D4</v>
      </c>
      <c r="N53" s="10" t="str">
        <f>IF(M54="","",IF(M54=O54,"△",IF(M54&gt;O54,"〇","×")))</f>
        <v>〇</v>
      </c>
      <c r="O53" s="86" t="str">
        <f>CONCATENATE(N46,$A53)</f>
        <v>D4D3</v>
      </c>
      <c r="P53" s="85" t="str">
        <f>CONCATENATE($A53,Q46)</f>
        <v>D3D5</v>
      </c>
      <c r="Q53" s="10" t="str">
        <f>IF(P54="","",IF(P54=R54,"△",IF(P54&gt;R54,"〇","×")))</f>
        <v>〇</v>
      </c>
      <c r="R53" s="86" t="str">
        <f>CONCATENATE(Q46,$A53)</f>
        <v>D5D3</v>
      </c>
      <c r="S53" s="85"/>
      <c r="T53" s="10"/>
      <c r="U53" s="86"/>
      <c r="V53" s="85" t="str">
        <f>CONCATENATE($A53,W46)</f>
        <v>D3D5</v>
      </c>
      <c r="W53" s="10" t="str">
        <f>IF(V54="","",IF(V54=X54,"△",IF(V54&gt;X54,"〇","×")))</f>
        <v>〇</v>
      </c>
      <c r="X53" s="86" t="str">
        <f>CONCATENATE(W46,$A53)</f>
        <v>D5D3</v>
      </c>
      <c r="Y53" s="531">
        <f>COUNTIF($E53:$Q53,"〇")</f>
        <v>4</v>
      </c>
      <c r="Z53" s="533">
        <f>COUNTIF($E53:$Q53,"×")</f>
        <v>0</v>
      </c>
      <c r="AA53" s="533">
        <f>COUNTIF($E53:$Q53,"△")</f>
        <v>0</v>
      </c>
      <c r="AB53" s="533">
        <f>Y53*2+AA53</f>
        <v>8</v>
      </c>
      <c r="AC53" s="519">
        <f>IF(G54="","",D54+G54+M54+P54+J54)</f>
        <v>33</v>
      </c>
      <c r="AD53" s="535">
        <f>IF(AC53="","",AB53*100+AC53)</f>
        <v>833</v>
      </c>
      <c r="AE53" s="536">
        <f>IF(AC53="","",F54+I54+L54+O54+R54)</f>
        <v>10</v>
      </c>
      <c r="AF53" s="519">
        <f>IF(AD53="","",RANK(AD53,AD49:AD58,0))</f>
        <v>1</v>
      </c>
      <c r="AG53" s="521"/>
      <c r="AH53" s="113" t="str">
        <f>CONCATENATE(A47,AF53)</f>
        <v>D1</v>
      </c>
      <c r="AI53" s="114" t="str">
        <f>B53</f>
        <v>山中STARS</v>
      </c>
    </row>
    <row r="54" spans="1:34" ht="34.5" customHeight="1">
      <c r="A54" s="523"/>
      <c r="B54" s="524"/>
      <c r="C54" s="524"/>
      <c r="D54" s="5">
        <f>IF(L50="","",L50)</f>
        <v>10</v>
      </c>
      <c r="E54" s="6" t="s">
        <v>0</v>
      </c>
      <c r="F54" s="7">
        <f>IF(J50="","",J50)</f>
        <v>5</v>
      </c>
      <c r="G54" s="5">
        <f>IF(L52="","",L52)</f>
        <v>11</v>
      </c>
      <c r="H54" s="6" t="s">
        <v>0</v>
      </c>
      <c r="I54" s="7">
        <f>IF(J52="","",J52)</f>
        <v>3</v>
      </c>
      <c r="J54" s="528"/>
      <c r="K54" s="529"/>
      <c r="L54" s="530"/>
      <c r="M54" s="22">
        <f>VLOOKUP(M53,'対戦表'!$AG:$AH,2,0)</f>
        <v>6</v>
      </c>
      <c r="N54" s="6" t="s">
        <v>0</v>
      </c>
      <c r="O54" s="23">
        <f>VLOOKUP(O53,'対戦表'!$AG:$AH,2,0)</f>
        <v>0</v>
      </c>
      <c r="P54" s="22">
        <f>VLOOKUP(P53,'対戦表'!$AG:$AH,2,0)</f>
        <v>6</v>
      </c>
      <c r="Q54" s="6" t="s">
        <v>0</v>
      </c>
      <c r="R54" s="23">
        <f>VLOOKUP(R53,'対戦表'!$AG:$AH,2,0)</f>
        <v>2</v>
      </c>
      <c r="S54" s="5"/>
      <c r="T54" s="6"/>
      <c r="U54" s="7"/>
      <c r="V54" s="22">
        <f>VLOOKUP(V53,'対戦表'!$AG:$AH,2,0)</f>
        <v>6</v>
      </c>
      <c r="W54" s="6" t="s">
        <v>0</v>
      </c>
      <c r="X54" s="23">
        <f>VLOOKUP(X53,'対戦表'!$AG:$AH,2,0)</f>
        <v>2</v>
      </c>
      <c r="Y54" s="532"/>
      <c r="Z54" s="534"/>
      <c r="AA54" s="534"/>
      <c r="AB54" s="534"/>
      <c r="AC54" s="519"/>
      <c r="AD54" s="535"/>
      <c r="AE54" s="536"/>
      <c r="AF54" s="519"/>
      <c r="AG54" s="521"/>
      <c r="AH54" s="78"/>
    </row>
    <row r="55" spans="1:35" ht="34.5" customHeight="1">
      <c r="A55" s="522" t="str">
        <f>CONCATENATE(A47,4)</f>
        <v>D4</v>
      </c>
      <c r="B55" s="524" t="str">
        <f>VLOOKUP(A55,'チーム表'!C:D,2,FALSE)</f>
        <v>福光サンダーホープス</v>
      </c>
      <c r="C55" s="524"/>
      <c r="D55" s="8"/>
      <c r="E55" s="12" t="str">
        <f>IF(D56="","",IF(D56=F56,"△",IF(D56&gt;F56,"〇","×")))</f>
        <v>×</v>
      </c>
      <c r="F55" s="9"/>
      <c r="G55" s="8"/>
      <c r="H55" s="12" t="str">
        <f>IF(G56="","",IF(G56=I56,"△",IF(G56&gt;I56,"〇","×")))</f>
        <v>〇</v>
      </c>
      <c r="I55" s="9"/>
      <c r="J55" s="8"/>
      <c r="K55" s="12" t="str">
        <f>IF(J56="","",IF(J56=L56,"△",IF(J56&gt;L56,"〇","×")))</f>
        <v>×</v>
      </c>
      <c r="L55" s="9"/>
      <c r="M55" s="525"/>
      <c r="N55" s="526"/>
      <c r="O55" s="526"/>
      <c r="P55" s="85" t="str">
        <f>CONCATENATE($A55,Q46)</f>
        <v>D4D5</v>
      </c>
      <c r="Q55" s="10" t="str">
        <f>IF(P56="","",IF(P56=R56,"△",IF(P56&gt;R56,"〇","×")))</f>
        <v>△</v>
      </c>
      <c r="R55" s="86" t="str">
        <f>CONCATENATE(Q46,$A55)</f>
        <v>D5D4</v>
      </c>
      <c r="S55" s="85"/>
      <c r="T55" s="10"/>
      <c r="U55" s="86"/>
      <c r="V55" s="85" t="str">
        <f>CONCATENATE($A55,W46)</f>
        <v>D4D5</v>
      </c>
      <c r="W55" s="10" t="str">
        <f>IF(V56="","",IF(V56=X56,"△",IF(V56&gt;X56,"〇","×")))</f>
        <v>△</v>
      </c>
      <c r="X55" s="86" t="str">
        <f>CONCATENATE(W46,$A55)</f>
        <v>D5D4</v>
      </c>
      <c r="Y55" s="531">
        <f>COUNTIF($E55:$Q55,"〇")</f>
        <v>1</v>
      </c>
      <c r="Z55" s="533">
        <f>COUNTIF($E55:$Q55,"×")</f>
        <v>2</v>
      </c>
      <c r="AA55" s="533">
        <f>COUNTIF($E55:$Q55,"△")</f>
        <v>1</v>
      </c>
      <c r="AB55" s="533">
        <f>Y55*2+AA55</f>
        <v>3</v>
      </c>
      <c r="AC55" s="519">
        <f>IF(G56="","",D56+G56+M56+P56+J56)</f>
        <v>12</v>
      </c>
      <c r="AD55" s="535">
        <f>IF(AC55="","",AB55*100+AC55)</f>
        <v>312</v>
      </c>
      <c r="AE55" s="536">
        <f>IF(AC55="","",F56+I56+L56+O56+R56)</f>
        <v>13</v>
      </c>
      <c r="AF55" s="519">
        <f>IF(AD55="","",RANK(AD55,AD49:AD58,0))</f>
        <v>4</v>
      </c>
      <c r="AG55" s="537"/>
      <c r="AH55" s="113" t="str">
        <f>CONCATENATE(A47,AF55)</f>
        <v>D4</v>
      </c>
      <c r="AI55" s="114" t="str">
        <f>B55</f>
        <v>福光サンダーホープス</v>
      </c>
    </row>
    <row r="56" spans="1:34" ht="34.5" customHeight="1">
      <c r="A56" s="523"/>
      <c r="B56" s="539"/>
      <c r="C56" s="539"/>
      <c r="D56" s="13">
        <f>IF(O50="","",O50)</f>
        <v>2</v>
      </c>
      <c r="E56" s="10" t="s">
        <v>0</v>
      </c>
      <c r="F56" s="14">
        <f>IF(M50="","",M50)</f>
        <v>3</v>
      </c>
      <c r="G56" s="13">
        <f>IF(O52="","",O52)</f>
        <v>6</v>
      </c>
      <c r="H56" s="10" t="s">
        <v>0</v>
      </c>
      <c r="I56" s="14">
        <f>IF(M52="","",M52)</f>
        <v>0</v>
      </c>
      <c r="J56" s="13">
        <f>IF(O54="","",O54)</f>
        <v>0</v>
      </c>
      <c r="K56" s="10" t="s">
        <v>0</v>
      </c>
      <c r="L56" s="14">
        <f>IF(M54="","",M54)</f>
        <v>6</v>
      </c>
      <c r="M56" s="540"/>
      <c r="N56" s="541"/>
      <c r="O56" s="541"/>
      <c r="P56" s="22">
        <f>VLOOKUP(P55,'対戦表'!$AG:$AH,2,0)</f>
        <v>4</v>
      </c>
      <c r="Q56" s="6" t="s">
        <v>0</v>
      </c>
      <c r="R56" s="23">
        <f>VLOOKUP(R55,'対戦表'!$AG:$AH,2,0)</f>
        <v>4</v>
      </c>
      <c r="S56" s="5"/>
      <c r="T56" s="6"/>
      <c r="U56" s="7"/>
      <c r="V56" s="22">
        <f>VLOOKUP(V55,'対戦表'!$AG:$AH,2,0)</f>
        <v>4</v>
      </c>
      <c r="W56" s="6" t="s">
        <v>0</v>
      </c>
      <c r="X56" s="23">
        <f>VLOOKUP(X55,'対戦表'!$AG:$AH,2,0)</f>
        <v>4</v>
      </c>
      <c r="Y56" s="532"/>
      <c r="Z56" s="534"/>
      <c r="AA56" s="534"/>
      <c r="AB56" s="534"/>
      <c r="AC56" s="519"/>
      <c r="AD56" s="535"/>
      <c r="AE56" s="536"/>
      <c r="AF56" s="519"/>
      <c r="AG56" s="538"/>
      <c r="AH56" s="78"/>
    </row>
    <row r="57" spans="1:35" ht="34.5" customHeight="1">
      <c r="A57" s="522" t="str">
        <f>CONCATENATE(A47,5)</f>
        <v>D5</v>
      </c>
      <c r="B57" s="524" t="str">
        <f>VLOOKUP(A57,'チーム表'!C:D,2,FALSE)</f>
        <v>千坂Fロータスルート</v>
      </c>
      <c r="C57" s="524"/>
      <c r="D57" s="8"/>
      <c r="E57" s="12" t="str">
        <f>IF(D58="","",IF(D58=F58,"△",IF(D58&gt;F58,"〇","×")))</f>
        <v>×</v>
      </c>
      <c r="F57" s="9"/>
      <c r="G57" s="8"/>
      <c r="H57" s="12" t="str">
        <f>IF(G58="","",IF(G58=I58,"△",IF(G58&gt;I58,"〇","×")))</f>
        <v>〇</v>
      </c>
      <c r="I57" s="9"/>
      <c r="J57" s="8"/>
      <c r="K57" s="12" t="str">
        <f>IF(J58="","",IF(J58=L58,"△",IF(J58&gt;L58,"〇","×")))</f>
        <v>×</v>
      </c>
      <c r="L57" s="9"/>
      <c r="M57" s="8"/>
      <c r="N57" s="12" t="str">
        <f>IF(M58="","",IF(M58=O58,"△",IF(M58&gt;O58,"〇","×")))</f>
        <v>△</v>
      </c>
      <c r="O57" s="9"/>
      <c r="P57" s="525">
        <f>IF(P58="","",IF(P58=R58,"△",IF(P58&gt;R58,"〇","×")))</f>
      </c>
      <c r="Q57" s="526"/>
      <c r="R57" s="527"/>
      <c r="S57" s="85"/>
      <c r="T57" s="10"/>
      <c r="U57" s="86"/>
      <c r="V57" s="525"/>
      <c r="W57" s="526"/>
      <c r="X57" s="553"/>
      <c r="Y57" s="531">
        <f>COUNTIF($E57:$Q57,"〇")</f>
        <v>1</v>
      </c>
      <c r="Z57" s="533">
        <f>COUNTIF($E57:$Q57,"×")</f>
        <v>2</v>
      </c>
      <c r="AA57" s="533">
        <f>COUNTIF($E57:$Q57,"△")</f>
        <v>1</v>
      </c>
      <c r="AB57" s="533">
        <f>Y57*2+AA57</f>
        <v>3</v>
      </c>
      <c r="AC57" s="519">
        <f>IF(G58="","",D58+G58+M58+P58+J58)</f>
        <v>16</v>
      </c>
      <c r="AD57" s="535">
        <f>IF(AC57="","",AB57*100+AC57)</f>
        <v>316</v>
      </c>
      <c r="AE57" s="536">
        <f>IF(AC57="","",F58+I58+L58+O58+R58)</f>
        <v>19</v>
      </c>
      <c r="AF57" s="519">
        <f>IF(AD57="","",RANK(AD57,AD49:AD58,0))</f>
        <v>3</v>
      </c>
      <c r="AG57" s="520"/>
      <c r="AH57" s="113" t="str">
        <f>CONCATENATE(A47,AF57)</f>
        <v>D3</v>
      </c>
      <c r="AI57" s="114" t="str">
        <f>B57</f>
        <v>千坂Fロータスルート</v>
      </c>
    </row>
    <row r="58" spans="1:34" ht="34.5" customHeight="1" thickBot="1">
      <c r="A58" s="551"/>
      <c r="B58" s="552"/>
      <c r="C58" s="552"/>
      <c r="D58" s="15">
        <f>IF($R50="","",$R50)</f>
        <v>4</v>
      </c>
      <c r="E58" s="16" t="s">
        <v>0</v>
      </c>
      <c r="F58" s="17">
        <f>IF($P50="","",$P50)</f>
        <v>5</v>
      </c>
      <c r="G58" s="15">
        <f>IF($R52="","",$R52)</f>
        <v>6</v>
      </c>
      <c r="H58" s="16" t="s">
        <v>0</v>
      </c>
      <c r="I58" s="17">
        <f>IF($P52="","",$P52)</f>
        <v>4</v>
      </c>
      <c r="J58" s="15">
        <f>IF($R54="","",$R54)</f>
        <v>2</v>
      </c>
      <c r="K58" s="16" t="s">
        <v>0</v>
      </c>
      <c r="L58" s="17">
        <f>IF($P54="","",$P54)</f>
        <v>6</v>
      </c>
      <c r="M58" s="15">
        <f>IF($R56="","",$R56)</f>
        <v>4</v>
      </c>
      <c r="N58" s="16" t="s">
        <v>0</v>
      </c>
      <c r="O58" s="17">
        <f>IF($P56="","",$P56)</f>
        <v>4</v>
      </c>
      <c r="P58" s="542"/>
      <c r="Q58" s="543"/>
      <c r="R58" s="544"/>
      <c r="S58" s="15"/>
      <c r="T58" s="16"/>
      <c r="U58" s="17"/>
      <c r="V58" s="542"/>
      <c r="W58" s="543"/>
      <c r="X58" s="554"/>
      <c r="Y58" s="545"/>
      <c r="Z58" s="546"/>
      <c r="AA58" s="546"/>
      <c r="AB58" s="546"/>
      <c r="AC58" s="547"/>
      <c r="AD58" s="549"/>
      <c r="AE58" s="550"/>
      <c r="AF58" s="547"/>
      <c r="AG58" s="548"/>
      <c r="AH58" s="78"/>
    </row>
    <row r="59" ht="34.5" customHeight="1"/>
    <row r="60" spans="1:34" ht="34.5" customHeight="1" thickBot="1">
      <c r="A60" s="4"/>
      <c r="B60" s="3"/>
      <c r="C60" s="3"/>
      <c r="D60" s="4"/>
      <c r="E60" s="4" t="str">
        <f>CONCATENATE(A61,"1")</f>
        <v>E1</v>
      </c>
      <c r="F60" s="4"/>
      <c r="G60" s="4"/>
      <c r="H60" s="4" t="str">
        <f>CONCATENATE(A61,"2")</f>
        <v>E2</v>
      </c>
      <c r="I60" s="4"/>
      <c r="J60" s="4"/>
      <c r="K60" s="4" t="str">
        <f>CONCATENATE(A61,"3")</f>
        <v>E3</v>
      </c>
      <c r="L60" s="4"/>
      <c r="M60" s="4"/>
      <c r="N60" s="4" t="str">
        <f>CONCATENATE(A61,"4")</f>
        <v>E4</v>
      </c>
      <c r="O60" s="4"/>
      <c r="P60" s="4"/>
      <c r="Q60" s="4" t="str">
        <f>CONCATENATE(A61,"5")</f>
        <v>E5</v>
      </c>
      <c r="R60" s="4"/>
      <c r="S60" s="4"/>
      <c r="T60" s="4"/>
      <c r="U60" s="4"/>
      <c r="V60" s="4"/>
      <c r="W60" s="4" t="s">
        <v>195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34.5" customHeight="1">
      <c r="A61" s="501" t="s">
        <v>93</v>
      </c>
      <c r="B61" s="503" t="s">
        <v>68</v>
      </c>
      <c r="C61" s="503"/>
      <c r="D61" s="495" t="str">
        <f>B63</f>
        <v>寺井九谷クラブ</v>
      </c>
      <c r="E61" s="496"/>
      <c r="F61" s="497"/>
      <c r="G61" s="495" t="str">
        <f>B65</f>
        <v>鵜川フェニックスジュニア</v>
      </c>
      <c r="H61" s="496"/>
      <c r="I61" s="497"/>
      <c r="J61" s="495" t="str">
        <f>B67</f>
        <v>向本折クラブ New</v>
      </c>
      <c r="K61" s="496"/>
      <c r="L61" s="497"/>
      <c r="M61" s="495" t="str">
        <f>B69</f>
        <v>ドッジの王子様</v>
      </c>
      <c r="N61" s="496"/>
      <c r="O61" s="497"/>
      <c r="P61" s="495" t="str">
        <f>E69</f>
        <v>×</v>
      </c>
      <c r="Q61" s="496"/>
      <c r="R61" s="497"/>
      <c r="S61" s="495" t="str">
        <f>H69</f>
        <v>×</v>
      </c>
      <c r="T61" s="496"/>
      <c r="U61" s="497"/>
      <c r="V61" s="495" t="str">
        <f>B71</f>
        <v>松任の大魔陣Jr</v>
      </c>
      <c r="W61" s="496"/>
      <c r="X61" s="497"/>
      <c r="Y61" s="509" t="s">
        <v>36</v>
      </c>
      <c r="Z61" s="511" t="s">
        <v>37</v>
      </c>
      <c r="AA61" s="511" t="s">
        <v>38</v>
      </c>
      <c r="AB61" s="513" t="s">
        <v>39</v>
      </c>
      <c r="AC61" s="505" t="s">
        <v>40</v>
      </c>
      <c r="AD61" s="515" t="s">
        <v>43</v>
      </c>
      <c r="AE61" s="517" t="s">
        <v>41</v>
      </c>
      <c r="AF61" s="505" t="s">
        <v>42</v>
      </c>
      <c r="AG61" s="507" t="s">
        <v>35</v>
      </c>
      <c r="AH61" s="4"/>
    </row>
    <row r="62" spans="1:34" ht="34.5" customHeight="1">
      <c r="A62" s="502"/>
      <c r="B62" s="504"/>
      <c r="C62" s="504"/>
      <c r="D62" s="498"/>
      <c r="E62" s="499"/>
      <c r="F62" s="500"/>
      <c r="G62" s="498"/>
      <c r="H62" s="499"/>
      <c r="I62" s="500"/>
      <c r="J62" s="498"/>
      <c r="K62" s="499"/>
      <c r="L62" s="500"/>
      <c r="M62" s="498"/>
      <c r="N62" s="499"/>
      <c r="O62" s="500"/>
      <c r="P62" s="498"/>
      <c r="Q62" s="499"/>
      <c r="R62" s="500"/>
      <c r="S62" s="498"/>
      <c r="T62" s="499"/>
      <c r="U62" s="500"/>
      <c r="V62" s="498"/>
      <c r="W62" s="499"/>
      <c r="X62" s="500"/>
      <c r="Y62" s="510"/>
      <c r="Z62" s="512"/>
      <c r="AA62" s="512"/>
      <c r="AB62" s="514"/>
      <c r="AC62" s="506"/>
      <c r="AD62" s="516"/>
      <c r="AE62" s="518"/>
      <c r="AF62" s="506"/>
      <c r="AG62" s="508"/>
      <c r="AH62" s="4"/>
    </row>
    <row r="63" spans="1:35" ht="34.5" customHeight="1">
      <c r="A63" s="522" t="str">
        <f>CONCATENATE(A61,1)</f>
        <v>E1</v>
      </c>
      <c r="B63" s="524" t="str">
        <f>VLOOKUP(A63,'チーム表'!C:D,2,FALSE)</f>
        <v>寺井九谷クラブ</v>
      </c>
      <c r="C63" s="524"/>
      <c r="D63" s="525"/>
      <c r="E63" s="526"/>
      <c r="F63" s="527"/>
      <c r="G63" s="85" t="str">
        <f>CONCATENATE($A63,H60)</f>
        <v>E1E2</v>
      </c>
      <c r="H63" s="10" t="str">
        <f>IF(G64="","",IF(G64=I64,"△",IF(G64&gt;I64,"〇","×")))</f>
        <v>〇</v>
      </c>
      <c r="I63" s="86" t="str">
        <f>CONCATENATE(H60,$A63)</f>
        <v>E2E1</v>
      </c>
      <c r="J63" s="85" t="str">
        <f>CONCATENATE($A63,K60)</f>
        <v>E1E3</v>
      </c>
      <c r="K63" s="10" t="str">
        <f>IF(J64="","",IF(J64=L64,"△",IF(J64&gt;L64,"〇","×")))</f>
        <v>〇</v>
      </c>
      <c r="L63" s="86" t="str">
        <f>CONCATENATE(K60,$A63)</f>
        <v>E3E1</v>
      </c>
      <c r="M63" s="85" t="str">
        <f>CONCATENATE($A63,N60)</f>
        <v>E1E4</v>
      </c>
      <c r="N63" s="10" t="str">
        <f>IF(M64="","",IF(M64=O64,"△",IF(M64&gt;O64,"〇","×")))</f>
        <v>〇</v>
      </c>
      <c r="O63" s="86" t="str">
        <f>CONCATENATE(N60,$A63)</f>
        <v>E4E1</v>
      </c>
      <c r="P63" s="85" t="str">
        <f>CONCATENATE($A63,Q60)</f>
        <v>E1E5</v>
      </c>
      <c r="Q63" s="10" t="str">
        <f>IF(P64="","",IF(P64=R64,"△",IF(P64&gt;R64,"〇","×")))</f>
        <v>〇</v>
      </c>
      <c r="R63" s="86" t="str">
        <f>CONCATENATE(Q60,$A63)</f>
        <v>E5E1</v>
      </c>
      <c r="S63" s="85"/>
      <c r="T63" s="10"/>
      <c r="U63" s="86"/>
      <c r="V63" s="85" t="str">
        <f>CONCATENATE($A63,W60)</f>
        <v>E1E5</v>
      </c>
      <c r="W63" s="10" t="str">
        <f>IF(V64="","",IF(V64=X64,"△",IF(V64&gt;X64,"〇","×")))</f>
        <v>〇</v>
      </c>
      <c r="X63" s="86" t="str">
        <f>CONCATENATE(W60,$A63)</f>
        <v>E5E1</v>
      </c>
      <c r="Y63" s="531">
        <f>COUNTIF($E63:$Q63,"〇")</f>
        <v>4</v>
      </c>
      <c r="Z63" s="533">
        <f>COUNTIF($E63:$Q63,"×")</f>
        <v>0</v>
      </c>
      <c r="AA63" s="533">
        <f>COUNTIF($E63:$Q63,"△")</f>
        <v>0</v>
      </c>
      <c r="AB63" s="533">
        <f>Y63*2+AA63</f>
        <v>8</v>
      </c>
      <c r="AC63" s="519">
        <f>IF(G64="","",D64+G64+M64+P64+J64)</f>
        <v>31</v>
      </c>
      <c r="AD63" s="535">
        <f>IF(AC63="","",AB63*100+AC63)</f>
        <v>831</v>
      </c>
      <c r="AE63" s="536">
        <f>IF(AC63="","",F64+I64+L64+O64+R64)</f>
        <v>18</v>
      </c>
      <c r="AF63" s="519">
        <f>IF(AD63="","",RANK(AD63,AD63:AD72,0))</f>
        <v>1</v>
      </c>
      <c r="AG63" s="520"/>
      <c r="AH63" s="113" t="str">
        <f>CONCATENATE(A61,AF63)</f>
        <v>E1</v>
      </c>
      <c r="AI63" s="114" t="str">
        <f>B63</f>
        <v>寺井九谷クラブ</v>
      </c>
    </row>
    <row r="64" spans="1:34" ht="34.5" customHeight="1">
      <c r="A64" s="523"/>
      <c r="B64" s="524"/>
      <c r="C64" s="524"/>
      <c r="D64" s="528"/>
      <c r="E64" s="529"/>
      <c r="F64" s="530"/>
      <c r="G64" s="22">
        <f>VLOOKUP(G63,'対戦表'!$AG:$AH,2,0)</f>
        <v>9</v>
      </c>
      <c r="H64" s="6" t="s">
        <v>0</v>
      </c>
      <c r="I64" s="23">
        <f>VLOOKUP(I63,'対戦表'!$AG:$AH,2,0)</f>
        <v>8</v>
      </c>
      <c r="J64" s="22">
        <f>VLOOKUP(J63,'対戦表'!$AG:$AH,2,0)</f>
        <v>8</v>
      </c>
      <c r="K64" s="6" t="s">
        <v>0</v>
      </c>
      <c r="L64" s="23">
        <f>VLOOKUP(L63,'対戦表'!$AG:$AH,2,0)</f>
        <v>0</v>
      </c>
      <c r="M64" s="22">
        <f>VLOOKUP(M63,'対戦表'!$AG:$AH,2,0)</f>
        <v>5</v>
      </c>
      <c r="N64" s="6" t="s">
        <v>0</v>
      </c>
      <c r="O64" s="23">
        <f>VLOOKUP(O63,'対戦表'!$AG:$AH,2,0)</f>
        <v>3</v>
      </c>
      <c r="P64" s="22">
        <f>VLOOKUP(P63,'対戦表'!$AG:$AH,2,0)</f>
        <v>9</v>
      </c>
      <c r="Q64" s="6" t="s">
        <v>0</v>
      </c>
      <c r="R64" s="23">
        <f>VLOOKUP(R63,'対戦表'!$AG:$AH,2,0)</f>
        <v>7</v>
      </c>
      <c r="S64" s="5"/>
      <c r="T64" s="6"/>
      <c r="U64" s="7"/>
      <c r="V64" s="22">
        <f>VLOOKUP(V63,'対戦表'!$AG:$AH,2,0)</f>
        <v>9</v>
      </c>
      <c r="W64" s="6" t="s">
        <v>0</v>
      </c>
      <c r="X64" s="23">
        <f>VLOOKUP(X63,'対戦表'!$AG:$AH,2,0)</f>
        <v>7</v>
      </c>
      <c r="Y64" s="532"/>
      <c r="Z64" s="534"/>
      <c r="AA64" s="534"/>
      <c r="AB64" s="534"/>
      <c r="AC64" s="519"/>
      <c r="AD64" s="535"/>
      <c r="AE64" s="536"/>
      <c r="AF64" s="519"/>
      <c r="AG64" s="521"/>
      <c r="AH64" s="78"/>
    </row>
    <row r="65" spans="1:35" ht="34.5" customHeight="1">
      <c r="A65" s="522" t="str">
        <f>CONCATENATE(A61,2)</f>
        <v>E2</v>
      </c>
      <c r="B65" s="524" t="str">
        <f>VLOOKUP(A65,'チーム表'!C:D,2,FALSE)</f>
        <v>鵜川フェニックスジュニア</v>
      </c>
      <c r="C65" s="524"/>
      <c r="D65" s="13"/>
      <c r="E65" s="10" t="str">
        <f>IF(D66="","",IF(D66=F66,"△",IF(D66&gt;F66,"〇","×")))</f>
        <v>×</v>
      </c>
      <c r="F65" s="14"/>
      <c r="G65" s="525"/>
      <c r="H65" s="526"/>
      <c r="I65" s="527"/>
      <c r="J65" s="85" t="str">
        <f>CONCATENATE($A65,K60)</f>
        <v>E2E3</v>
      </c>
      <c r="K65" s="10" t="str">
        <f>IF(J66="","",IF(J66=L66,"△",IF(J66&gt;L66,"〇","×")))</f>
        <v>〇</v>
      </c>
      <c r="L65" s="86" t="str">
        <f>CONCATENATE(K60,$A65)</f>
        <v>E3E2</v>
      </c>
      <c r="M65" s="85" t="str">
        <f>CONCATENATE($A65,N60)</f>
        <v>E2E4</v>
      </c>
      <c r="N65" s="10" t="str">
        <f>IF(M66="","",IF(M66=O66,"△",IF(M66&gt;O66,"〇","×")))</f>
        <v>〇</v>
      </c>
      <c r="O65" s="86" t="str">
        <f>CONCATENATE(N60,$A65)</f>
        <v>E4E2</v>
      </c>
      <c r="P65" s="85" t="str">
        <f>CONCATENATE($A65,Q60)</f>
        <v>E2E5</v>
      </c>
      <c r="Q65" s="10" t="str">
        <f>IF(P66="","",IF(P66=R66,"△",IF(P66&gt;R66,"〇","×")))</f>
        <v>×</v>
      </c>
      <c r="R65" s="86" t="str">
        <f>CONCATENATE(Q60,$A65)</f>
        <v>E5E2</v>
      </c>
      <c r="S65" s="85"/>
      <c r="T65" s="10"/>
      <c r="U65" s="86"/>
      <c r="V65" s="85" t="str">
        <f>CONCATENATE($A65,W60)</f>
        <v>E2E5</v>
      </c>
      <c r="W65" s="10" t="str">
        <f>IF(V66="","",IF(V66=X66,"△",IF(V66&gt;X66,"〇","×")))</f>
        <v>×</v>
      </c>
      <c r="X65" s="86" t="str">
        <f>CONCATENATE(W60,$A65)</f>
        <v>E5E2</v>
      </c>
      <c r="Y65" s="531">
        <f>COUNTIF($E65:$Q65,"〇")</f>
        <v>2</v>
      </c>
      <c r="Z65" s="533">
        <f>COUNTIF($E65:$Q65,"×")</f>
        <v>2</v>
      </c>
      <c r="AA65" s="533">
        <f>COUNTIF($E65:$Q65,"△")</f>
        <v>0</v>
      </c>
      <c r="AB65" s="533">
        <f>Y65*2+AA65</f>
        <v>4</v>
      </c>
      <c r="AC65" s="519">
        <f>IF(D66="","",D66+G66+M66+P66+J66)</f>
        <v>28</v>
      </c>
      <c r="AD65" s="535">
        <f>IF(AC65="","",AB65*100+AC65)</f>
        <v>428</v>
      </c>
      <c r="AE65" s="536">
        <f>IF(AC65="","",F66+I66+L66+O66+R66)</f>
        <v>21</v>
      </c>
      <c r="AF65" s="519">
        <f>IF(AD65="","",RANK(AD65,AD63:AD72,0))</f>
        <v>3</v>
      </c>
      <c r="AG65" s="520"/>
      <c r="AH65" s="113" t="str">
        <f>CONCATENATE(A61,AF65)</f>
        <v>E3</v>
      </c>
      <c r="AI65" s="114" t="str">
        <f>B65</f>
        <v>鵜川フェニックスジュニア</v>
      </c>
    </row>
    <row r="66" spans="1:34" ht="34.5" customHeight="1">
      <c r="A66" s="523"/>
      <c r="B66" s="524"/>
      <c r="C66" s="524"/>
      <c r="D66" s="13">
        <f>IF(I64="","",I64)</f>
        <v>8</v>
      </c>
      <c r="E66" s="10" t="s">
        <v>0</v>
      </c>
      <c r="F66" s="14">
        <f>IF(G64="","",G64)</f>
        <v>9</v>
      </c>
      <c r="G66" s="528"/>
      <c r="H66" s="529"/>
      <c r="I66" s="530"/>
      <c r="J66" s="22">
        <f>VLOOKUP(J65,'対戦表'!$AG:$AH,2,0)</f>
        <v>9</v>
      </c>
      <c r="K66" s="6" t="s">
        <v>0</v>
      </c>
      <c r="L66" s="23">
        <f>VLOOKUP(L65,'対戦表'!$AG:$AH,2,0)</f>
        <v>2</v>
      </c>
      <c r="M66" s="22">
        <f>VLOOKUP(M65,'対戦表'!$AG:$AH,2,0)</f>
        <v>6</v>
      </c>
      <c r="N66" s="6" t="s">
        <v>0</v>
      </c>
      <c r="O66" s="23">
        <f>VLOOKUP(O65,'対戦表'!$AG:$AH,2,0)</f>
        <v>3</v>
      </c>
      <c r="P66" s="22">
        <f>VLOOKUP(P65,'対戦表'!$AG:$AH,2,0)</f>
        <v>5</v>
      </c>
      <c r="Q66" s="6" t="s">
        <v>0</v>
      </c>
      <c r="R66" s="23">
        <f>VLOOKUP(R65,'対戦表'!$AG:$AH,2,0)</f>
        <v>7</v>
      </c>
      <c r="S66" s="5"/>
      <c r="T66" s="6"/>
      <c r="U66" s="7"/>
      <c r="V66" s="22">
        <f>VLOOKUP(V65,'対戦表'!$AG:$AH,2,0)</f>
        <v>5</v>
      </c>
      <c r="W66" s="6" t="s">
        <v>0</v>
      </c>
      <c r="X66" s="23">
        <f>VLOOKUP(X65,'対戦表'!$AG:$AH,2,0)</f>
        <v>7</v>
      </c>
      <c r="Y66" s="532"/>
      <c r="Z66" s="534"/>
      <c r="AA66" s="534"/>
      <c r="AB66" s="534"/>
      <c r="AC66" s="519"/>
      <c r="AD66" s="535"/>
      <c r="AE66" s="536"/>
      <c r="AF66" s="519"/>
      <c r="AG66" s="521"/>
      <c r="AH66" s="78"/>
    </row>
    <row r="67" spans="1:35" ht="34.5" customHeight="1">
      <c r="A67" s="522" t="str">
        <f>CONCATENATE(A61,3)</f>
        <v>E3</v>
      </c>
      <c r="B67" s="524" t="str">
        <f>VLOOKUP(A67,'チーム表'!C:D,2,FALSE)</f>
        <v>向本折クラブ New</v>
      </c>
      <c r="C67" s="524"/>
      <c r="D67" s="8"/>
      <c r="E67" s="12" t="str">
        <f>IF(D68="","",IF(D68=F68,"△",IF(D68&gt;F68,"〇","×")))</f>
        <v>×</v>
      </c>
      <c r="F67" s="9"/>
      <c r="G67" s="8"/>
      <c r="H67" s="12" t="str">
        <f>IF(G68="","",IF(G68=I68,"△",IF(G68&gt;I68,"〇","×")))</f>
        <v>×</v>
      </c>
      <c r="I67" s="9"/>
      <c r="J67" s="525"/>
      <c r="K67" s="526"/>
      <c r="L67" s="527"/>
      <c r="M67" s="85" t="str">
        <f>CONCATENATE($A67,N60)</f>
        <v>E3E4</v>
      </c>
      <c r="N67" s="10" t="str">
        <f>IF(M68="","",IF(M68=O68,"△",IF(M68&gt;O68,"〇","×")))</f>
        <v>〇</v>
      </c>
      <c r="O67" s="86" t="str">
        <f>CONCATENATE(N60,$A67)</f>
        <v>E4E3</v>
      </c>
      <c r="P67" s="85" t="str">
        <f>CONCATENATE($A67,Q60)</f>
        <v>E3E5</v>
      </c>
      <c r="Q67" s="10" t="str">
        <f>IF(P68="","",IF(P68=R68,"△",IF(P68&gt;R68,"〇","×")))</f>
        <v>×</v>
      </c>
      <c r="R67" s="86" t="str">
        <f>CONCATENATE(Q60,$A67)</f>
        <v>E5E3</v>
      </c>
      <c r="S67" s="85"/>
      <c r="T67" s="10"/>
      <c r="U67" s="86"/>
      <c r="V67" s="85" t="str">
        <f>CONCATENATE($A67,W60)</f>
        <v>E3E5</v>
      </c>
      <c r="W67" s="10" t="str">
        <f>IF(V68="","",IF(V68=X68,"△",IF(V68&gt;X68,"〇","×")))</f>
        <v>×</v>
      </c>
      <c r="X67" s="86" t="str">
        <f>CONCATENATE(W60,$A67)</f>
        <v>E5E3</v>
      </c>
      <c r="Y67" s="531">
        <f>COUNTIF($E67:$Q67,"〇")</f>
        <v>1</v>
      </c>
      <c r="Z67" s="533">
        <f>COUNTIF($E67:$Q67,"×")</f>
        <v>3</v>
      </c>
      <c r="AA67" s="533">
        <f>COUNTIF($E67:$Q67,"△")</f>
        <v>0</v>
      </c>
      <c r="AB67" s="533">
        <f>Y67*2+AA67</f>
        <v>2</v>
      </c>
      <c r="AC67" s="519">
        <f>IF(G68="","",D68+G68+M68+P68+J68)</f>
        <v>5</v>
      </c>
      <c r="AD67" s="535">
        <f>IF(AC67="","",AB67*100+AC67)</f>
        <v>205</v>
      </c>
      <c r="AE67" s="536">
        <f>IF(AC67="","",F68+I68+L68+O68+R68)</f>
        <v>27</v>
      </c>
      <c r="AF67" s="519">
        <f>IF(AD67="","",RANK(AD67,AD63:AD72,0))</f>
        <v>4</v>
      </c>
      <c r="AG67" s="521"/>
      <c r="AH67" s="113" t="str">
        <f>CONCATENATE(A61,AF67)</f>
        <v>E4</v>
      </c>
      <c r="AI67" s="114" t="str">
        <f>B67</f>
        <v>向本折クラブ New</v>
      </c>
    </row>
    <row r="68" spans="1:34" ht="34.5" customHeight="1">
      <c r="A68" s="523"/>
      <c r="B68" s="524"/>
      <c r="C68" s="524"/>
      <c r="D68" s="5">
        <f>IF(L64="","",L64)</f>
        <v>0</v>
      </c>
      <c r="E68" s="6" t="s">
        <v>0</v>
      </c>
      <c r="F68" s="7">
        <f>IF(J64="","",J64)</f>
        <v>8</v>
      </c>
      <c r="G68" s="5">
        <f>IF(L66="","",L66)</f>
        <v>2</v>
      </c>
      <c r="H68" s="6" t="s">
        <v>0</v>
      </c>
      <c r="I68" s="7">
        <f>IF(J66="","",J66)</f>
        <v>9</v>
      </c>
      <c r="J68" s="528"/>
      <c r="K68" s="529"/>
      <c r="L68" s="530"/>
      <c r="M68" s="22">
        <f>VLOOKUP(M67,'対戦表'!$AG:$AH,2,0)</f>
        <v>3</v>
      </c>
      <c r="N68" s="6" t="s">
        <v>0</v>
      </c>
      <c r="O68" s="23">
        <f>VLOOKUP(O67,'対戦表'!$AG:$AH,2,0)</f>
        <v>1</v>
      </c>
      <c r="P68" s="22">
        <f>VLOOKUP(P67,'対戦表'!$AG:$AH,2,0)</f>
        <v>0</v>
      </c>
      <c r="Q68" s="6" t="s">
        <v>0</v>
      </c>
      <c r="R68" s="23">
        <f>VLOOKUP(R67,'対戦表'!$AG:$AH,2,0)</f>
        <v>9</v>
      </c>
      <c r="S68" s="5"/>
      <c r="T68" s="6"/>
      <c r="U68" s="7"/>
      <c r="V68" s="22">
        <f>VLOOKUP(V67,'対戦表'!$AG:$AH,2,0)</f>
        <v>0</v>
      </c>
      <c r="W68" s="6" t="s">
        <v>0</v>
      </c>
      <c r="X68" s="23">
        <f>VLOOKUP(X67,'対戦表'!$AG:$AH,2,0)</f>
        <v>9</v>
      </c>
      <c r="Y68" s="532"/>
      <c r="Z68" s="534"/>
      <c r="AA68" s="534"/>
      <c r="AB68" s="534"/>
      <c r="AC68" s="519"/>
      <c r="AD68" s="535"/>
      <c r="AE68" s="536"/>
      <c r="AF68" s="519"/>
      <c r="AG68" s="521"/>
      <c r="AH68" s="78"/>
    </row>
    <row r="69" spans="1:35" ht="34.5" customHeight="1">
      <c r="A69" s="522" t="str">
        <f>CONCATENATE(A61,4)</f>
        <v>E4</v>
      </c>
      <c r="B69" s="524" t="str">
        <f>VLOOKUP(A69,'チーム表'!C:D,2,FALSE)</f>
        <v>ドッジの王子様</v>
      </c>
      <c r="C69" s="524"/>
      <c r="D69" s="8"/>
      <c r="E69" s="12" t="str">
        <f>IF(D70="","",IF(D70=F70,"△",IF(D70&gt;F70,"〇","×")))</f>
        <v>×</v>
      </c>
      <c r="F69" s="9"/>
      <c r="G69" s="8"/>
      <c r="H69" s="12" t="str">
        <f>IF(G70="","",IF(G70=I70,"△",IF(G70&gt;I70,"〇","×")))</f>
        <v>×</v>
      </c>
      <c r="I69" s="9"/>
      <c r="J69" s="8"/>
      <c r="K69" s="12" t="str">
        <f>IF(J70="","",IF(J70=L70,"△",IF(J70&gt;L70,"〇","×")))</f>
        <v>×</v>
      </c>
      <c r="L69" s="9"/>
      <c r="M69" s="525"/>
      <c r="N69" s="526"/>
      <c r="O69" s="526"/>
      <c r="P69" s="85" t="str">
        <f>CONCATENATE($A69,Q60)</f>
        <v>E4E5</v>
      </c>
      <c r="Q69" s="10" t="str">
        <f>IF(P70="","",IF(P70=R70,"△",IF(P70&gt;R70,"〇","×")))</f>
        <v>×</v>
      </c>
      <c r="R69" s="86" t="str">
        <f>CONCATENATE(Q60,$A69)</f>
        <v>E5E4</v>
      </c>
      <c r="S69" s="85"/>
      <c r="T69" s="10"/>
      <c r="U69" s="86"/>
      <c r="V69" s="85" t="str">
        <f>CONCATENATE($A69,W60)</f>
        <v>E4E5</v>
      </c>
      <c r="W69" s="10" t="str">
        <f>IF(V70="","",IF(V70=X70,"△",IF(V70&gt;X70,"〇","×")))</f>
        <v>×</v>
      </c>
      <c r="X69" s="86" t="str">
        <f>CONCATENATE(W60,$A69)</f>
        <v>E5E4</v>
      </c>
      <c r="Y69" s="531">
        <f>COUNTIF($E69:$Q69,"〇")</f>
        <v>0</v>
      </c>
      <c r="Z69" s="533">
        <f>COUNTIF($E69:$Q69,"×")</f>
        <v>4</v>
      </c>
      <c r="AA69" s="533">
        <f>COUNTIF($E69:$Q69,"△")</f>
        <v>0</v>
      </c>
      <c r="AB69" s="533">
        <f>Y69*2+AA69</f>
        <v>0</v>
      </c>
      <c r="AC69" s="519">
        <f>IF(G70="","",D70+G70+M70+P70+J70)</f>
        <v>10</v>
      </c>
      <c r="AD69" s="535">
        <f>IF(AC69="","",AB69*100+AC69)</f>
        <v>10</v>
      </c>
      <c r="AE69" s="536">
        <f>IF(AC69="","",F70+I70+L70+O70+R70)</f>
        <v>20</v>
      </c>
      <c r="AF69" s="519">
        <f>IF(AD69="","",RANK(AD69,AD63:AD72,0))</f>
        <v>5</v>
      </c>
      <c r="AG69" s="537"/>
      <c r="AH69" s="113" t="str">
        <f>CONCATENATE(A61,AF69)</f>
        <v>E5</v>
      </c>
      <c r="AI69" s="114" t="str">
        <f>B69</f>
        <v>ドッジの王子様</v>
      </c>
    </row>
    <row r="70" spans="1:34" ht="34.5" customHeight="1">
      <c r="A70" s="523"/>
      <c r="B70" s="539"/>
      <c r="C70" s="539"/>
      <c r="D70" s="13">
        <f>IF(O64="","",O64)</f>
        <v>3</v>
      </c>
      <c r="E70" s="10" t="s">
        <v>0</v>
      </c>
      <c r="F70" s="14">
        <f>IF(M64="","",M64)</f>
        <v>5</v>
      </c>
      <c r="G70" s="13">
        <f>IF(O66="","",O66)</f>
        <v>3</v>
      </c>
      <c r="H70" s="10" t="s">
        <v>0</v>
      </c>
      <c r="I70" s="14">
        <f>IF(M66="","",M66)</f>
        <v>6</v>
      </c>
      <c r="J70" s="13">
        <f>IF(O68="","",O68)</f>
        <v>1</v>
      </c>
      <c r="K70" s="10" t="s">
        <v>0</v>
      </c>
      <c r="L70" s="14">
        <f>IF(M68="","",M68)</f>
        <v>3</v>
      </c>
      <c r="M70" s="540"/>
      <c r="N70" s="541"/>
      <c r="O70" s="541"/>
      <c r="P70" s="22">
        <f>VLOOKUP(P69,'対戦表'!$AG:$AH,2,0)</f>
        <v>3</v>
      </c>
      <c r="Q70" s="6" t="s">
        <v>0</v>
      </c>
      <c r="R70" s="23">
        <f>VLOOKUP(R69,'対戦表'!$AG:$AH,2,0)</f>
        <v>6</v>
      </c>
      <c r="S70" s="5"/>
      <c r="T70" s="6"/>
      <c r="U70" s="7"/>
      <c r="V70" s="22">
        <f>VLOOKUP(V69,'対戦表'!$AG:$AH,2,0)</f>
        <v>3</v>
      </c>
      <c r="W70" s="6" t="s">
        <v>0</v>
      </c>
      <c r="X70" s="23">
        <f>VLOOKUP(X69,'対戦表'!$AG:$AH,2,0)</f>
        <v>6</v>
      </c>
      <c r="Y70" s="532"/>
      <c r="Z70" s="534"/>
      <c r="AA70" s="534"/>
      <c r="AB70" s="534"/>
      <c r="AC70" s="519"/>
      <c r="AD70" s="535"/>
      <c r="AE70" s="536"/>
      <c r="AF70" s="519"/>
      <c r="AG70" s="538"/>
      <c r="AH70" s="78"/>
    </row>
    <row r="71" spans="1:35" ht="34.5" customHeight="1">
      <c r="A71" s="522" t="str">
        <f>CONCATENATE(A61,5)</f>
        <v>E5</v>
      </c>
      <c r="B71" s="524" t="str">
        <f>VLOOKUP(A71,'チーム表'!C:D,2,FALSE)</f>
        <v>松任の大魔陣Jr</v>
      </c>
      <c r="C71" s="524"/>
      <c r="D71" s="8"/>
      <c r="E71" s="12" t="str">
        <f>IF(D72="","",IF(D72=F72,"△",IF(D72&gt;F72,"〇","×")))</f>
        <v>×</v>
      </c>
      <c r="F71" s="9"/>
      <c r="G71" s="8"/>
      <c r="H71" s="12" t="str">
        <f>IF(G72="","",IF(G72=I72,"△",IF(G72&gt;I72,"〇","×")))</f>
        <v>〇</v>
      </c>
      <c r="I71" s="9"/>
      <c r="J71" s="8"/>
      <c r="K71" s="12" t="str">
        <f>IF(J72="","",IF(J72=L72,"△",IF(J72&gt;L72,"〇","×")))</f>
        <v>〇</v>
      </c>
      <c r="L71" s="9"/>
      <c r="M71" s="8"/>
      <c r="N71" s="12" t="str">
        <f>IF(M72="","",IF(M72=O72,"△",IF(M72&gt;O72,"〇","×")))</f>
        <v>〇</v>
      </c>
      <c r="O71" s="9"/>
      <c r="P71" s="525">
        <f>IF(P72="","",IF(P72=R72,"△",IF(P72&gt;R72,"〇","×")))</f>
      </c>
      <c r="Q71" s="526"/>
      <c r="R71" s="527"/>
      <c r="S71" s="85"/>
      <c r="T71" s="10"/>
      <c r="U71" s="86"/>
      <c r="V71" s="525"/>
      <c r="W71" s="526"/>
      <c r="X71" s="553"/>
      <c r="Y71" s="531">
        <f>COUNTIF($E71:$Q71,"〇")</f>
        <v>3</v>
      </c>
      <c r="Z71" s="533">
        <f>COUNTIF($E71:$Q71,"×")</f>
        <v>1</v>
      </c>
      <c r="AA71" s="533">
        <f>COUNTIF($E71:$Q71,"△")</f>
        <v>0</v>
      </c>
      <c r="AB71" s="533">
        <f>Y71*2+AA71</f>
        <v>6</v>
      </c>
      <c r="AC71" s="519">
        <f>IF(G72="","",D72+G72+M72+P72+J72)</f>
        <v>29</v>
      </c>
      <c r="AD71" s="535">
        <f>IF(AC71="","",AB71*100+AC71)</f>
        <v>629</v>
      </c>
      <c r="AE71" s="536">
        <f>IF(AC71="","",F72+I72+L72+O72+R72)</f>
        <v>17</v>
      </c>
      <c r="AF71" s="519">
        <f>IF(AD71="","",RANK(AD71,AD63:AD72,0))</f>
        <v>2</v>
      </c>
      <c r="AG71" s="520"/>
      <c r="AH71" s="113" t="str">
        <f>CONCATENATE(A61,AF71)</f>
        <v>E2</v>
      </c>
      <c r="AI71" s="114" t="str">
        <f>B71</f>
        <v>松任の大魔陣Jr</v>
      </c>
    </row>
    <row r="72" spans="1:34" ht="34.5" customHeight="1" thickBot="1">
      <c r="A72" s="551"/>
      <c r="B72" s="552"/>
      <c r="C72" s="552"/>
      <c r="D72" s="15">
        <f>IF($R64="","",$R64)</f>
        <v>7</v>
      </c>
      <c r="E72" s="16" t="s">
        <v>0</v>
      </c>
      <c r="F72" s="17">
        <f>IF($P64="","",$P64)</f>
        <v>9</v>
      </c>
      <c r="G72" s="15">
        <f>IF($R66="","",$R66)</f>
        <v>7</v>
      </c>
      <c r="H72" s="16" t="s">
        <v>0</v>
      </c>
      <c r="I72" s="17">
        <f>IF($P66="","",$P66)</f>
        <v>5</v>
      </c>
      <c r="J72" s="15">
        <f>IF($R68="","",$R68)</f>
        <v>9</v>
      </c>
      <c r="K72" s="16" t="s">
        <v>0</v>
      </c>
      <c r="L72" s="17">
        <f>IF($P68="","",$P68)</f>
        <v>0</v>
      </c>
      <c r="M72" s="15">
        <f>IF($R70="","",$R70)</f>
        <v>6</v>
      </c>
      <c r="N72" s="16" t="s">
        <v>0</v>
      </c>
      <c r="O72" s="17">
        <f>IF($P70="","",$P70)</f>
        <v>3</v>
      </c>
      <c r="P72" s="542"/>
      <c r="Q72" s="543"/>
      <c r="R72" s="544"/>
      <c r="S72" s="15"/>
      <c r="T72" s="16"/>
      <c r="U72" s="17"/>
      <c r="V72" s="542"/>
      <c r="W72" s="543"/>
      <c r="X72" s="554"/>
      <c r="Y72" s="545"/>
      <c r="Z72" s="546"/>
      <c r="AA72" s="546"/>
      <c r="AB72" s="546"/>
      <c r="AC72" s="547"/>
      <c r="AD72" s="549"/>
      <c r="AE72" s="550"/>
      <c r="AF72" s="547"/>
      <c r="AG72" s="548"/>
      <c r="AH72" s="78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</sheetData>
  <sheetProtection/>
  <mergeCells count="395">
    <mergeCell ref="Y65:Y66"/>
    <mergeCell ref="Z65:Z66"/>
    <mergeCell ref="AA65:AA66"/>
    <mergeCell ref="AB65:AB66"/>
    <mergeCell ref="AC65:AC66"/>
    <mergeCell ref="AD65:AD66"/>
    <mergeCell ref="D61:F62"/>
    <mergeCell ref="G61:I62"/>
    <mergeCell ref="J61:L62"/>
    <mergeCell ref="P61:R62"/>
    <mergeCell ref="S61:U62"/>
    <mergeCell ref="AA63:AA64"/>
    <mergeCell ref="AA61:AA62"/>
    <mergeCell ref="V61:X62"/>
    <mergeCell ref="A65:A66"/>
    <mergeCell ref="B65:C66"/>
    <mergeCell ref="G65:I66"/>
    <mergeCell ref="AD51:AD52"/>
    <mergeCell ref="P57:R58"/>
    <mergeCell ref="AD63:AD64"/>
    <mergeCell ref="D63:F64"/>
    <mergeCell ref="AC63:AC64"/>
    <mergeCell ref="Y63:Y64"/>
    <mergeCell ref="Z63:Z64"/>
    <mergeCell ref="P47:R48"/>
    <mergeCell ref="AE51:AE52"/>
    <mergeCell ref="AF51:AF52"/>
    <mergeCell ref="AG51:AG52"/>
    <mergeCell ref="M55:O56"/>
    <mergeCell ref="AA51:AA52"/>
    <mergeCell ref="AB51:AB52"/>
    <mergeCell ref="AC55:AC56"/>
    <mergeCell ref="AD55:AD56"/>
    <mergeCell ref="AE55:AE56"/>
    <mergeCell ref="AD39:AD40"/>
    <mergeCell ref="AE39:AE40"/>
    <mergeCell ref="D49:F50"/>
    <mergeCell ref="A51:A52"/>
    <mergeCell ref="B51:C52"/>
    <mergeCell ref="G51:I52"/>
    <mergeCell ref="A49:A50"/>
    <mergeCell ref="B49:C50"/>
    <mergeCell ref="G47:I48"/>
    <mergeCell ref="M47:O48"/>
    <mergeCell ref="AF39:AF40"/>
    <mergeCell ref="AG39:AG40"/>
    <mergeCell ref="A39:A40"/>
    <mergeCell ref="B39:C40"/>
    <mergeCell ref="J39:L40"/>
    <mergeCell ref="Y39:Y40"/>
    <mergeCell ref="Z39:Z40"/>
    <mergeCell ref="AA39:AA40"/>
    <mergeCell ref="AB39:AB40"/>
    <mergeCell ref="AC39:AC40"/>
    <mergeCell ref="AF27:AF28"/>
    <mergeCell ref="AG27:AG28"/>
    <mergeCell ref="D33:F34"/>
    <mergeCell ref="J33:L34"/>
    <mergeCell ref="M33:O34"/>
    <mergeCell ref="P33:R34"/>
    <mergeCell ref="S33:U34"/>
    <mergeCell ref="V33:X34"/>
    <mergeCell ref="V29:X30"/>
    <mergeCell ref="Z27:Z28"/>
    <mergeCell ref="AD23:AD24"/>
    <mergeCell ref="AB25:AB26"/>
    <mergeCell ref="AC25:AC26"/>
    <mergeCell ref="AA27:AA28"/>
    <mergeCell ref="AB27:AB28"/>
    <mergeCell ref="AC27:AC28"/>
    <mergeCell ref="AD27:AD28"/>
    <mergeCell ref="AE15:AE16"/>
    <mergeCell ref="A27:A28"/>
    <mergeCell ref="B27:C28"/>
    <mergeCell ref="M27:O28"/>
    <mergeCell ref="A25:A26"/>
    <mergeCell ref="B25:C26"/>
    <mergeCell ref="AE27:AE28"/>
    <mergeCell ref="D21:F22"/>
    <mergeCell ref="G23:I24"/>
    <mergeCell ref="J25:L26"/>
    <mergeCell ref="AG15:AG16"/>
    <mergeCell ref="A15:A16"/>
    <mergeCell ref="B15:C16"/>
    <mergeCell ref="P15:R16"/>
    <mergeCell ref="Y15:Y16"/>
    <mergeCell ref="Z15:Z16"/>
    <mergeCell ref="AA15:AA16"/>
    <mergeCell ref="V15:X16"/>
    <mergeCell ref="AB15:AB16"/>
    <mergeCell ref="AC15:AC16"/>
    <mergeCell ref="V71:X72"/>
    <mergeCell ref="AB71:AB72"/>
    <mergeCell ref="AC71:AC72"/>
    <mergeCell ref="AD71:AD72"/>
    <mergeCell ref="AB69:AB70"/>
    <mergeCell ref="AC69:AC70"/>
    <mergeCell ref="AD69:AD70"/>
    <mergeCell ref="M69:O70"/>
    <mergeCell ref="AE71:AE72"/>
    <mergeCell ref="AF71:AF72"/>
    <mergeCell ref="AG71:AG72"/>
    <mergeCell ref="A71:A72"/>
    <mergeCell ref="B71:C72"/>
    <mergeCell ref="Y71:Y72"/>
    <mergeCell ref="Z71:Z72"/>
    <mergeCell ref="AA71:AA72"/>
    <mergeCell ref="P71:R72"/>
    <mergeCell ref="AE67:AE68"/>
    <mergeCell ref="AF67:AF68"/>
    <mergeCell ref="AE69:AE70"/>
    <mergeCell ref="AF69:AF70"/>
    <mergeCell ref="AG69:AG70"/>
    <mergeCell ref="A69:A70"/>
    <mergeCell ref="B69:C70"/>
    <mergeCell ref="Y69:Y70"/>
    <mergeCell ref="Z69:Z70"/>
    <mergeCell ref="AA69:AA70"/>
    <mergeCell ref="AA67:AA68"/>
    <mergeCell ref="AB67:AB68"/>
    <mergeCell ref="A63:A64"/>
    <mergeCell ref="B63:C64"/>
    <mergeCell ref="AG67:AG68"/>
    <mergeCell ref="AE65:AE66"/>
    <mergeCell ref="AF65:AF66"/>
    <mergeCell ref="AG65:AG66"/>
    <mergeCell ref="AC67:AC68"/>
    <mergeCell ref="AD67:AD68"/>
    <mergeCell ref="AG61:AG62"/>
    <mergeCell ref="AE63:AE64"/>
    <mergeCell ref="AF63:AF64"/>
    <mergeCell ref="AG63:AG64"/>
    <mergeCell ref="A67:A68"/>
    <mergeCell ref="B67:C68"/>
    <mergeCell ref="J67:L68"/>
    <mergeCell ref="AB63:AB64"/>
    <mergeCell ref="Y67:Y68"/>
    <mergeCell ref="Z67:Z68"/>
    <mergeCell ref="AE57:AE58"/>
    <mergeCell ref="AF57:AF58"/>
    <mergeCell ref="AB61:AB62"/>
    <mergeCell ref="AC61:AC62"/>
    <mergeCell ref="AD61:AD62"/>
    <mergeCell ref="AE61:AE62"/>
    <mergeCell ref="AF61:AF62"/>
    <mergeCell ref="A57:A58"/>
    <mergeCell ref="B57:C58"/>
    <mergeCell ref="Y57:Y58"/>
    <mergeCell ref="Z57:Z58"/>
    <mergeCell ref="AC57:AC58"/>
    <mergeCell ref="AD57:AD58"/>
    <mergeCell ref="AA57:AA58"/>
    <mergeCell ref="AB55:AB56"/>
    <mergeCell ref="AB57:AB58"/>
    <mergeCell ref="V57:X58"/>
    <mergeCell ref="AG57:AG58"/>
    <mergeCell ref="A61:A62"/>
    <mergeCell ref="B61:C62"/>
    <mergeCell ref="M61:O62"/>
    <mergeCell ref="Y61:Y62"/>
    <mergeCell ref="Z61:Z62"/>
    <mergeCell ref="AG55:AG56"/>
    <mergeCell ref="A55:A56"/>
    <mergeCell ref="B55:C56"/>
    <mergeCell ref="Y55:Y56"/>
    <mergeCell ref="Z55:Z56"/>
    <mergeCell ref="AA55:AA56"/>
    <mergeCell ref="AF55:AF56"/>
    <mergeCell ref="AC53:AC54"/>
    <mergeCell ref="AD53:AD54"/>
    <mergeCell ref="AE49:AE50"/>
    <mergeCell ref="AF49:AF50"/>
    <mergeCell ref="A53:A54"/>
    <mergeCell ref="B53:C54"/>
    <mergeCell ref="J53:L54"/>
    <mergeCell ref="AB53:AB54"/>
    <mergeCell ref="Y51:Y52"/>
    <mergeCell ref="Z51:Z52"/>
    <mergeCell ref="AG49:AG50"/>
    <mergeCell ref="Y53:Y54"/>
    <mergeCell ref="Z53:Z54"/>
    <mergeCell ref="AA53:AA54"/>
    <mergeCell ref="AE53:AE54"/>
    <mergeCell ref="AF53:AF54"/>
    <mergeCell ref="AG53:AG54"/>
    <mergeCell ref="AC51:AC52"/>
    <mergeCell ref="Y49:Y50"/>
    <mergeCell ref="Z49:Z50"/>
    <mergeCell ref="AA49:AA50"/>
    <mergeCell ref="AB47:AB48"/>
    <mergeCell ref="AC47:AC48"/>
    <mergeCell ref="AD47:AD48"/>
    <mergeCell ref="AB49:AB50"/>
    <mergeCell ref="AC49:AC50"/>
    <mergeCell ref="AD49:AD50"/>
    <mergeCell ref="AG47:AG48"/>
    <mergeCell ref="A47:A48"/>
    <mergeCell ref="B47:C48"/>
    <mergeCell ref="J47:L48"/>
    <mergeCell ref="Y47:Y48"/>
    <mergeCell ref="Z47:Z48"/>
    <mergeCell ref="AA47:AA48"/>
    <mergeCell ref="D47:F48"/>
    <mergeCell ref="S47:U48"/>
    <mergeCell ref="V47:X48"/>
    <mergeCell ref="AE47:AE48"/>
    <mergeCell ref="AF47:AF48"/>
    <mergeCell ref="V43:X44"/>
    <mergeCell ref="AB43:AB44"/>
    <mergeCell ref="AC43:AC44"/>
    <mergeCell ref="AD43:AD44"/>
    <mergeCell ref="AE43:AE44"/>
    <mergeCell ref="AG43:AG44"/>
    <mergeCell ref="A43:A44"/>
    <mergeCell ref="B43:C44"/>
    <mergeCell ref="Y43:Y44"/>
    <mergeCell ref="Z43:Z44"/>
    <mergeCell ref="AA43:AA44"/>
    <mergeCell ref="P43:R44"/>
    <mergeCell ref="AF43:AF44"/>
    <mergeCell ref="AG41:AG42"/>
    <mergeCell ref="Y41:Y42"/>
    <mergeCell ref="Z41:Z42"/>
    <mergeCell ref="AA41:AA42"/>
    <mergeCell ref="AB41:AB42"/>
    <mergeCell ref="AC41:AC42"/>
    <mergeCell ref="AD41:AD42"/>
    <mergeCell ref="AE41:AE42"/>
    <mergeCell ref="G37:I38"/>
    <mergeCell ref="AC37:AC38"/>
    <mergeCell ref="AD37:AD38"/>
    <mergeCell ref="AE37:AE38"/>
    <mergeCell ref="AF37:AF38"/>
    <mergeCell ref="A41:A42"/>
    <mergeCell ref="B41:C42"/>
    <mergeCell ref="M41:O42"/>
    <mergeCell ref="AB37:AB38"/>
    <mergeCell ref="AF41:AF42"/>
    <mergeCell ref="AB35:AB36"/>
    <mergeCell ref="AC35:AC36"/>
    <mergeCell ref="AD35:AD36"/>
    <mergeCell ref="AE35:AE36"/>
    <mergeCell ref="AG37:AG38"/>
    <mergeCell ref="A37:A38"/>
    <mergeCell ref="B37:C38"/>
    <mergeCell ref="Y37:Y38"/>
    <mergeCell ref="Z37:Z38"/>
    <mergeCell ref="AA37:AA38"/>
    <mergeCell ref="AD33:AD34"/>
    <mergeCell ref="AE33:AE34"/>
    <mergeCell ref="AF35:AF36"/>
    <mergeCell ref="AG35:AG36"/>
    <mergeCell ref="A35:A36"/>
    <mergeCell ref="B35:C36"/>
    <mergeCell ref="Y35:Y36"/>
    <mergeCell ref="Z35:Z36"/>
    <mergeCell ref="AA35:AA36"/>
    <mergeCell ref="D35:F36"/>
    <mergeCell ref="AF33:AF34"/>
    <mergeCell ref="AG33:AG34"/>
    <mergeCell ref="A33:A34"/>
    <mergeCell ref="B33:C34"/>
    <mergeCell ref="G33:I34"/>
    <mergeCell ref="Y33:Y34"/>
    <mergeCell ref="Z33:Z34"/>
    <mergeCell ref="AA33:AA34"/>
    <mergeCell ref="AB33:AB34"/>
    <mergeCell ref="AC33:AC34"/>
    <mergeCell ref="AD29:AD30"/>
    <mergeCell ref="AE29:AE30"/>
    <mergeCell ref="AE25:AE26"/>
    <mergeCell ref="AF25:AF26"/>
    <mergeCell ref="AD25:AD26"/>
    <mergeCell ref="A29:A30"/>
    <mergeCell ref="B29:C30"/>
    <mergeCell ref="AB29:AB30"/>
    <mergeCell ref="AC29:AC30"/>
    <mergeCell ref="AA25:AA26"/>
    <mergeCell ref="AG25:AG26"/>
    <mergeCell ref="P29:R30"/>
    <mergeCell ref="Y29:Y30"/>
    <mergeCell ref="Z29:Z30"/>
    <mergeCell ref="AA29:AA30"/>
    <mergeCell ref="AF29:AF30"/>
    <mergeCell ref="AG29:AG30"/>
    <mergeCell ref="Y27:Y28"/>
    <mergeCell ref="Y25:Y26"/>
    <mergeCell ref="Z25:Z26"/>
    <mergeCell ref="AE23:AE24"/>
    <mergeCell ref="AF23:AF24"/>
    <mergeCell ref="AG23:AG24"/>
    <mergeCell ref="A23:A24"/>
    <mergeCell ref="B23:C24"/>
    <mergeCell ref="Y23:Y24"/>
    <mergeCell ref="Z23:Z24"/>
    <mergeCell ref="AA23:AA24"/>
    <mergeCell ref="AB23:AB24"/>
    <mergeCell ref="AC23:AC24"/>
    <mergeCell ref="A21:A22"/>
    <mergeCell ref="B21:C22"/>
    <mergeCell ref="Y21:Y22"/>
    <mergeCell ref="Z21:Z22"/>
    <mergeCell ref="AA21:AA22"/>
    <mergeCell ref="AB21:AB22"/>
    <mergeCell ref="AA19:AA20"/>
    <mergeCell ref="G19:I20"/>
    <mergeCell ref="J19:L20"/>
    <mergeCell ref="M19:O20"/>
    <mergeCell ref="AF21:AF22"/>
    <mergeCell ref="AG21:AG22"/>
    <mergeCell ref="AC21:AC22"/>
    <mergeCell ref="AD21:AD22"/>
    <mergeCell ref="AE21:AE22"/>
    <mergeCell ref="AG19:AG20"/>
    <mergeCell ref="A19:A20"/>
    <mergeCell ref="B19:C20"/>
    <mergeCell ref="D19:F20"/>
    <mergeCell ref="Y19:Y20"/>
    <mergeCell ref="Z19:Z20"/>
    <mergeCell ref="S19:U20"/>
    <mergeCell ref="V19:X20"/>
    <mergeCell ref="P19:R20"/>
    <mergeCell ref="AB19:AB20"/>
    <mergeCell ref="AC19:AC20"/>
    <mergeCell ref="AD19:AD20"/>
    <mergeCell ref="AE19:AE20"/>
    <mergeCell ref="AF19:AF20"/>
    <mergeCell ref="AB13:AB14"/>
    <mergeCell ref="AC13:AC14"/>
    <mergeCell ref="AD13:AD14"/>
    <mergeCell ref="AE13:AE14"/>
    <mergeCell ref="AF15:AF16"/>
    <mergeCell ref="AD15:AD16"/>
    <mergeCell ref="AD11:AD12"/>
    <mergeCell ref="AE11:AE12"/>
    <mergeCell ref="AG13:AG14"/>
    <mergeCell ref="A13:A14"/>
    <mergeCell ref="B13:C14"/>
    <mergeCell ref="M13:O14"/>
    <mergeCell ref="Y13:Y14"/>
    <mergeCell ref="Z13:Z14"/>
    <mergeCell ref="AA13:AA14"/>
    <mergeCell ref="AF13:AF14"/>
    <mergeCell ref="AF11:AF12"/>
    <mergeCell ref="AG11:AG12"/>
    <mergeCell ref="A11:A12"/>
    <mergeCell ref="B11:C12"/>
    <mergeCell ref="J11:L12"/>
    <mergeCell ref="Y11:Y12"/>
    <mergeCell ref="Z11:Z12"/>
    <mergeCell ref="AA11:AA12"/>
    <mergeCell ref="AB11:AB12"/>
    <mergeCell ref="AC11:AC12"/>
    <mergeCell ref="A9:A10"/>
    <mergeCell ref="B9:C10"/>
    <mergeCell ref="G9:I10"/>
    <mergeCell ref="Y9:Y10"/>
    <mergeCell ref="Z9:Z10"/>
    <mergeCell ref="AA9:AA10"/>
    <mergeCell ref="AB7:AB8"/>
    <mergeCell ref="AC7:AC8"/>
    <mergeCell ref="AD7:AD8"/>
    <mergeCell ref="AE7:AE8"/>
    <mergeCell ref="AF9:AF10"/>
    <mergeCell ref="AG9:AG10"/>
    <mergeCell ref="AB9:AB10"/>
    <mergeCell ref="AC9:AC10"/>
    <mergeCell ref="AD9:AD10"/>
    <mergeCell ref="AE9:AE10"/>
    <mergeCell ref="AD5:AD6"/>
    <mergeCell ref="AE5:AE6"/>
    <mergeCell ref="AF7:AF8"/>
    <mergeCell ref="AG7:AG8"/>
    <mergeCell ref="A7:A8"/>
    <mergeCell ref="B7:C8"/>
    <mergeCell ref="D7:F8"/>
    <mergeCell ref="Y7:Y8"/>
    <mergeCell ref="Z7:Z8"/>
    <mergeCell ref="AA7:AA8"/>
    <mergeCell ref="AF5:AF6"/>
    <mergeCell ref="AG5:AG6"/>
    <mergeCell ref="P5:R6"/>
    <mergeCell ref="S5:U6"/>
    <mergeCell ref="V5:X6"/>
    <mergeCell ref="Y5:Y6"/>
    <mergeCell ref="Z5:Z6"/>
    <mergeCell ref="AA5:AA6"/>
    <mergeCell ref="AB5:AB6"/>
    <mergeCell ref="AC5:AC6"/>
    <mergeCell ref="J5:L6"/>
    <mergeCell ref="M5:O6"/>
    <mergeCell ref="A5:A6"/>
    <mergeCell ref="B5:C6"/>
    <mergeCell ref="D5:F6"/>
    <mergeCell ref="G5:I6"/>
  </mergeCells>
  <printOptions horizontalCentered="1"/>
  <pageMargins left="0.5905511811023623" right="0" top="0.5905511811023623" bottom="0.3937007874015748" header="0" footer="0"/>
  <pageSetup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E887"/>
  <sheetViews>
    <sheetView zoomScalePageLayoutView="0" workbookViewId="0" topLeftCell="A1">
      <selection activeCell="Y51" sqref="Y51"/>
    </sheetView>
  </sheetViews>
  <sheetFormatPr defaultColWidth="9.00390625" defaultRowHeight="13.5"/>
  <cols>
    <col min="1" max="1" width="3.625" style="123" customWidth="1"/>
    <col min="2" max="10" width="3.625" style="130" customWidth="1"/>
    <col min="11" max="24" width="3.375" style="134" customWidth="1"/>
    <col min="25" max="27" width="3.625" style="134" customWidth="1"/>
    <col min="28" max="29" width="3.625" style="134" hidden="1" customWidth="1"/>
    <col min="30" max="30" width="3.125" style="120" hidden="1" customWidth="1"/>
    <col min="31" max="32" width="0" style="117" hidden="1" customWidth="1"/>
    <col min="33" max="16384" width="9.00390625" style="117" customWidth="1"/>
  </cols>
  <sheetData>
    <row r="1" ht="6" customHeight="1"/>
    <row r="2" spans="1:30" ht="19.5" customHeight="1">
      <c r="A2" s="182"/>
      <c r="B2" s="183"/>
      <c r="C2" s="379" t="s">
        <v>77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5"/>
    </row>
    <row r="3" spans="1:30" s="118" customFormat="1" ht="15" customHeight="1">
      <c r="A3" s="186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7"/>
    </row>
    <row r="4" spans="1:30" ht="15" customHeight="1">
      <c r="A4" s="137"/>
      <c r="B4" s="378" t="s">
        <v>196</v>
      </c>
      <c r="C4" s="137"/>
      <c r="D4" s="137"/>
      <c r="E4" s="137"/>
      <c r="F4" s="137"/>
      <c r="G4" s="137"/>
      <c r="H4" s="137"/>
      <c r="I4" s="137"/>
      <c r="J4" s="137"/>
      <c r="K4" s="137"/>
      <c r="L4" s="127"/>
      <c r="M4" s="127"/>
      <c r="N4" s="127"/>
      <c r="O4" s="127"/>
      <c r="P4" s="127"/>
      <c r="Q4" s="127"/>
      <c r="R4" s="127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5"/>
    </row>
    <row r="5" spans="1:30" ht="1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80"/>
      <c r="L5" s="180"/>
      <c r="M5" s="180"/>
      <c r="N5" s="137"/>
      <c r="O5" s="137"/>
      <c r="P5" s="137"/>
      <c r="Q5" s="141"/>
      <c r="R5" s="141"/>
      <c r="S5" s="141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5"/>
    </row>
    <row r="6" spans="1:30" ht="12" customHeight="1">
      <c r="A6" s="562" t="s">
        <v>6</v>
      </c>
      <c r="B6" s="556" t="str">
        <f>VLOOKUP(A6,'リーグ戦表'!$AH:$AI,2,0)</f>
        <v>田上闘球DREAMS</v>
      </c>
      <c r="C6" s="557"/>
      <c r="D6" s="557"/>
      <c r="E6" s="557"/>
      <c r="F6" s="557"/>
      <c r="G6" s="557"/>
      <c r="H6" s="557"/>
      <c r="I6" s="557"/>
      <c r="J6" s="558"/>
      <c r="K6" s="134">
        <v>7</v>
      </c>
      <c r="N6" s="127"/>
      <c r="O6" s="127"/>
      <c r="P6" s="127"/>
      <c r="Q6" s="127"/>
      <c r="R6" s="127"/>
      <c r="S6" s="127"/>
      <c r="T6" s="408" t="s">
        <v>45</v>
      </c>
      <c r="U6" s="473" t="s">
        <v>282</v>
      </c>
      <c r="V6" s="135"/>
      <c r="W6" s="135"/>
      <c r="X6" s="135"/>
      <c r="Y6" s="135"/>
      <c r="Z6" s="135"/>
      <c r="AA6" s="180"/>
      <c r="AB6" s="180"/>
      <c r="AC6" s="180"/>
      <c r="AD6" s="185"/>
    </row>
    <row r="7" spans="1:30" ht="12" customHeight="1">
      <c r="A7" s="562"/>
      <c r="B7" s="559"/>
      <c r="C7" s="560"/>
      <c r="D7" s="560"/>
      <c r="E7" s="560"/>
      <c r="F7" s="560"/>
      <c r="G7" s="560"/>
      <c r="H7" s="560"/>
      <c r="I7" s="560"/>
      <c r="J7" s="561"/>
      <c r="K7" s="158"/>
      <c r="L7" s="158"/>
      <c r="M7" s="159"/>
      <c r="N7" s="127"/>
      <c r="O7" s="127"/>
      <c r="P7" s="127"/>
      <c r="Q7" s="127"/>
      <c r="R7" s="127"/>
      <c r="S7" s="127"/>
      <c r="T7" s="409"/>
      <c r="U7" s="120"/>
      <c r="V7" s="120"/>
      <c r="AA7" s="180"/>
      <c r="AB7" s="180"/>
      <c r="AC7" s="117"/>
      <c r="AD7" s="117"/>
    </row>
    <row r="8" spans="1:30" ht="12" customHeight="1" thickBo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28"/>
      <c r="L8" s="393" t="s">
        <v>209</v>
      </c>
      <c r="M8" s="394"/>
      <c r="N8" s="127"/>
      <c r="O8" s="127"/>
      <c r="P8" s="127">
        <v>7</v>
      </c>
      <c r="Q8" s="127"/>
      <c r="R8" s="127"/>
      <c r="S8" s="127"/>
      <c r="T8" s="408" t="s">
        <v>263</v>
      </c>
      <c r="U8" s="473" t="s">
        <v>283</v>
      </c>
      <c r="V8" s="407"/>
      <c r="W8" s="135"/>
      <c r="X8" s="135"/>
      <c r="Y8" s="135"/>
      <c r="Z8" s="135"/>
      <c r="AA8" s="180"/>
      <c r="AB8" s="180"/>
      <c r="AC8" s="117"/>
      <c r="AD8" s="117"/>
    </row>
    <row r="9" spans="1:30" ht="12" customHeight="1" thickTop="1">
      <c r="A9" s="128"/>
      <c r="B9" s="127"/>
      <c r="C9" s="127"/>
      <c r="D9" s="127"/>
      <c r="E9" s="128"/>
      <c r="F9" s="127"/>
      <c r="G9" s="127"/>
      <c r="H9" s="127"/>
      <c r="L9" s="393"/>
      <c r="M9" s="410"/>
      <c r="N9" s="413"/>
      <c r="O9" s="414"/>
      <c r="P9" s="421"/>
      <c r="Q9" s="438"/>
      <c r="R9" s="127"/>
      <c r="S9" s="127"/>
      <c r="T9" s="409"/>
      <c r="AA9" s="141"/>
      <c r="AB9" s="128"/>
      <c r="AC9" s="128"/>
      <c r="AD9" s="121"/>
    </row>
    <row r="10" spans="1:30" ht="12" customHeight="1" thickBot="1">
      <c r="A10" s="555" t="s">
        <v>180</v>
      </c>
      <c r="B10" s="556" t="str">
        <f>VLOOKUP(A10,'リーグ戦表'!$AH:$AI,2,0)</f>
        <v>鵜川ミラクルフェニックス</v>
      </c>
      <c r="C10" s="557"/>
      <c r="D10" s="557"/>
      <c r="E10" s="557"/>
      <c r="F10" s="557"/>
      <c r="G10" s="557"/>
      <c r="H10" s="557"/>
      <c r="I10" s="557"/>
      <c r="J10" s="558"/>
      <c r="K10" s="411"/>
      <c r="L10" s="411"/>
      <c r="M10" s="412"/>
      <c r="N10" s="127"/>
      <c r="O10" s="127"/>
      <c r="P10" s="127"/>
      <c r="Q10" s="438"/>
      <c r="R10" s="127"/>
      <c r="S10" s="127"/>
      <c r="T10" s="408" t="s">
        <v>264</v>
      </c>
      <c r="U10" s="135" t="s">
        <v>271</v>
      </c>
      <c r="V10" s="135"/>
      <c r="W10" s="135"/>
      <c r="X10" s="135"/>
      <c r="Y10" s="135"/>
      <c r="Z10" s="135"/>
      <c r="AA10" s="180"/>
      <c r="AB10" s="180"/>
      <c r="AC10" s="180"/>
      <c r="AD10" s="185"/>
    </row>
    <row r="11" spans="1:30" ht="12" customHeight="1" thickBot="1" thickTop="1">
      <c r="A11" s="555"/>
      <c r="B11" s="559"/>
      <c r="C11" s="560"/>
      <c r="D11" s="560"/>
      <c r="E11" s="560"/>
      <c r="F11" s="560"/>
      <c r="G11" s="560"/>
      <c r="H11" s="560"/>
      <c r="I11" s="560"/>
      <c r="J11" s="561"/>
      <c r="K11" s="128">
        <v>9</v>
      </c>
      <c r="L11" s="128"/>
      <c r="M11" s="128"/>
      <c r="N11" s="137"/>
      <c r="O11" s="393" t="s">
        <v>216</v>
      </c>
      <c r="P11" s="393"/>
      <c r="Q11" s="439"/>
      <c r="R11" s="141"/>
      <c r="S11" s="141">
        <v>4</v>
      </c>
      <c r="AA11" s="180"/>
      <c r="AB11" s="180"/>
      <c r="AC11" s="180"/>
      <c r="AD11" s="185"/>
    </row>
    <row r="12" spans="1:30" ht="12" customHeight="1" thickTop="1">
      <c r="A12" s="128"/>
      <c r="B12" s="128"/>
      <c r="C12" s="128"/>
      <c r="D12" s="128"/>
      <c r="E12" s="128"/>
      <c r="F12" s="128"/>
      <c r="G12" s="128"/>
      <c r="H12" s="128"/>
      <c r="N12" s="127"/>
      <c r="O12" s="393"/>
      <c r="P12" s="394"/>
      <c r="Q12" s="415"/>
      <c r="R12" s="415"/>
      <c r="S12" s="414"/>
      <c r="T12" s="453"/>
      <c r="U12" s="128"/>
      <c r="V12" s="128"/>
      <c r="W12" s="128"/>
      <c r="X12" s="128"/>
      <c r="Z12" s="140"/>
      <c r="AA12" s="180"/>
      <c r="AB12" s="180"/>
      <c r="AC12" s="180"/>
      <c r="AD12" s="185"/>
    </row>
    <row r="13" spans="1:30" ht="12" customHeight="1">
      <c r="A13" s="128"/>
      <c r="B13" s="129"/>
      <c r="C13" s="129"/>
      <c r="D13" s="129"/>
      <c r="E13" s="127"/>
      <c r="F13" s="127"/>
      <c r="G13" s="127"/>
      <c r="H13" s="127"/>
      <c r="N13" s="137"/>
      <c r="O13" s="137"/>
      <c r="P13" s="155"/>
      <c r="Q13" s="141"/>
      <c r="R13" s="141"/>
      <c r="S13" s="128"/>
      <c r="T13" s="453"/>
      <c r="U13" s="128"/>
      <c r="V13" s="128"/>
      <c r="W13" s="128"/>
      <c r="X13" s="128"/>
      <c r="Z13" s="140"/>
      <c r="AA13" s="180"/>
      <c r="AB13" s="180"/>
      <c r="AC13" s="180"/>
      <c r="AD13" s="185"/>
    </row>
    <row r="14" spans="1:30" ht="12" customHeight="1">
      <c r="A14" s="555" t="s">
        <v>132</v>
      </c>
      <c r="B14" s="556" t="str">
        <f>VLOOKUP(A14,'リーグ戦表'!$AH:$AI,2,0)</f>
        <v>三馬パワフル</v>
      </c>
      <c r="C14" s="557"/>
      <c r="D14" s="557"/>
      <c r="E14" s="557"/>
      <c r="F14" s="557"/>
      <c r="G14" s="557"/>
      <c r="H14" s="557"/>
      <c r="I14" s="557"/>
      <c r="J14" s="558"/>
      <c r="K14" s="362"/>
      <c r="L14" s="138"/>
      <c r="M14" s="138"/>
      <c r="N14" s="154"/>
      <c r="O14" s="156"/>
      <c r="P14" s="165"/>
      <c r="Q14" s="127"/>
      <c r="R14" s="127"/>
      <c r="S14" s="127"/>
      <c r="T14" s="446"/>
      <c r="U14" s="148"/>
      <c r="V14" s="128"/>
      <c r="W14" s="128"/>
      <c r="X14" s="128"/>
      <c r="Y14" s="178"/>
      <c r="AA14" s="180"/>
      <c r="AB14" s="180"/>
      <c r="AC14" s="180"/>
      <c r="AD14" s="185"/>
    </row>
    <row r="15" spans="1:30" ht="12" customHeight="1" thickBot="1">
      <c r="A15" s="555"/>
      <c r="B15" s="559"/>
      <c r="C15" s="560"/>
      <c r="D15" s="560"/>
      <c r="E15" s="560"/>
      <c r="F15" s="560"/>
      <c r="G15" s="560"/>
      <c r="H15" s="560"/>
      <c r="I15" s="560"/>
      <c r="J15" s="561"/>
      <c r="K15" s="137"/>
      <c r="L15" s="128"/>
      <c r="M15" s="128"/>
      <c r="N15" s="127"/>
      <c r="O15" s="127"/>
      <c r="P15" s="127">
        <v>6</v>
      </c>
      <c r="Q15" s="168"/>
      <c r="R15" s="168"/>
      <c r="S15" s="168"/>
      <c r="T15" s="454"/>
      <c r="U15" s="455">
        <v>8</v>
      </c>
      <c r="V15" s="128"/>
      <c r="W15" s="128"/>
      <c r="X15" s="128"/>
      <c r="Y15" s="178"/>
      <c r="AA15" s="188"/>
      <c r="AB15" s="180"/>
      <c r="AC15" s="180"/>
      <c r="AD15" s="185"/>
    </row>
    <row r="16" spans="1:31" ht="12" customHeight="1" thickBot="1" thickTop="1">
      <c r="A16" s="128"/>
      <c r="B16" s="127"/>
      <c r="C16" s="128"/>
      <c r="D16" s="128"/>
      <c r="E16" s="128"/>
      <c r="F16" s="128"/>
      <c r="G16" s="128"/>
      <c r="H16" s="141"/>
      <c r="N16" s="127"/>
      <c r="O16" s="127"/>
      <c r="P16" s="127"/>
      <c r="Q16" s="137"/>
      <c r="R16" s="393" t="s">
        <v>220</v>
      </c>
      <c r="S16" s="394"/>
      <c r="T16" s="137"/>
      <c r="U16" s="460"/>
      <c r="V16" s="128"/>
      <c r="W16" s="128">
        <v>9</v>
      </c>
      <c r="X16" s="128">
        <v>8</v>
      </c>
      <c r="Y16" s="178"/>
      <c r="AA16" s="188"/>
      <c r="AB16" s="189"/>
      <c r="AC16" s="189"/>
      <c r="AD16" s="190"/>
      <c r="AE16" s="120"/>
    </row>
    <row r="17" spans="1:31" ht="12" customHeight="1" thickTop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7"/>
      <c r="L17" s="127"/>
      <c r="M17" s="127"/>
      <c r="N17" s="127"/>
      <c r="O17" s="127"/>
      <c r="P17" s="127"/>
      <c r="Q17" s="137"/>
      <c r="R17" s="393"/>
      <c r="S17" s="393"/>
      <c r="T17" s="450"/>
      <c r="U17" s="440"/>
      <c r="V17" s="419"/>
      <c r="W17" s="474"/>
      <c r="X17" s="452"/>
      <c r="Y17" s="178"/>
      <c r="AA17" s="188"/>
      <c r="AB17" s="189"/>
      <c r="AC17" s="189"/>
      <c r="AD17" s="190"/>
      <c r="AE17" s="120"/>
    </row>
    <row r="18" spans="1:31" ht="12" customHeight="1" thickBot="1">
      <c r="A18" s="555" t="s">
        <v>7</v>
      </c>
      <c r="B18" s="556" t="str">
        <f>VLOOKUP(A18,'リーグ戦表'!$AH:$AI,2,0)</f>
        <v>福光サンダージュニア</v>
      </c>
      <c r="C18" s="557"/>
      <c r="D18" s="557"/>
      <c r="E18" s="557"/>
      <c r="F18" s="557"/>
      <c r="G18" s="557"/>
      <c r="H18" s="557"/>
      <c r="I18" s="557"/>
      <c r="J18" s="558"/>
      <c r="K18" s="127">
        <v>10</v>
      </c>
      <c r="L18" s="127"/>
      <c r="M18" s="127"/>
      <c r="N18" s="127"/>
      <c r="O18" s="127"/>
      <c r="P18" s="127"/>
      <c r="Q18" s="127"/>
      <c r="R18" s="127"/>
      <c r="S18" s="140"/>
      <c r="T18" s="451"/>
      <c r="U18" s="461"/>
      <c r="W18" s="141"/>
      <c r="X18" s="475"/>
      <c r="Y18" s="178"/>
      <c r="AA18" s="180"/>
      <c r="AB18" s="189"/>
      <c r="AC18" s="189"/>
      <c r="AD18" s="185"/>
      <c r="AE18" s="120"/>
    </row>
    <row r="19" spans="1:31" ht="12" customHeight="1" thickTop="1">
      <c r="A19" s="555"/>
      <c r="B19" s="559"/>
      <c r="C19" s="560"/>
      <c r="D19" s="560"/>
      <c r="E19" s="560"/>
      <c r="F19" s="560"/>
      <c r="G19" s="560"/>
      <c r="H19" s="560"/>
      <c r="I19" s="560"/>
      <c r="J19" s="561"/>
      <c r="K19" s="421"/>
      <c r="L19" s="421"/>
      <c r="M19" s="421"/>
      <c r="N19" s="421"/>
      <c r="O19" s="421"/>
      <c r="P19" s="422"/>
      <c r="Q19" s="127"/>
      <c r="R19" s="127"/>
      <c r="T19" s="451"/>
      <c r="U19" s="461"/>
      <c r="X19" s="446"/>
      <c r="Y19" s="396" t="s">
        <v>198</v>
      </c>
      <c r="AA19" s="180"/>
      <c r="AB19" s="189"/>
      <c r="AC19" s="189"/>
      <c r="AD19" s="185"/>
      <c r="AE19" s="120"/>
    </row>
    <row r="20" spans="1:31" ht="12" customHeight="1" thickBot="1">
      <c r="A20" s="127"/>
      <c r="B20" s="127"/>
      <c r="C20" s="127"/>
      <c r="D20" s="127"/>
      <c r="E20" s="129"/>
      <c r="F20" s="129"/>
      <c r="G20" s="129"/>
      <c r="H20" s="129"/>
      <c r="I20" s="129"/>
      <c r="J20" s="129"/>
      <c r="K20" s="127"/>
      <c r="L20" s="127"/>
      <c r="M20" s="127"/>
      <c r="N20" s="127"/>
      <c r="O20" s="393" t="s">
        <v>215</v>
      </c>
      <c r="P20" s="410"/>
      <c r="Q20" s="416"/>
      <c r="R20" s="417"/>
      <c r="S20" s="420"/>
      <c r="T20" s="452"/>
      <c r="U20" s="462"/>
      <c r="V20" s="140"/>
      <c r="W20" s="140"/>
      <c r="X20" s="476"/>
      <c r="Y20" s="575" t="s">
        <v>282</v>
      </c>
      <c r="Z20" s="576"/>
      <c r="AA20" s="180"/>
      <c r="AB20" s="189"/>
      <c r="AC20" s="189"/>
      <c r="AD20" s="185"/>
      <c r="AE20" s="120"/>
    </row>
    <row r="21" spans="1:31" ht="12" customHeight="1" thickTop="1">
      <c r="A21" s="128"/>
      <c r="B21" s="128"/>
      <c r="C21" s="128"/>
      <c r="D21" s="128"/>
      <c r="E21" s="128"/>
      <c r="F21" s="128"/>
      <c r="G21" s="128"/>
      <c r="H21" s="128"/>
      <c r="N21" s="127"/>
      <c r="O21" s="393"/>
      <c r="P21" s="394"/>
      <c r="Q21" s="127"/>
      <c r="R21" s="127"/>
      <c r="S21" s="127">
        <v>9</v>
      </c>
      <c r="T21" s="140"/>
      <c r="U21" s="462"/>
      <c r="V21" s="140"/>
      <c r="W21" s="140"/>
      <c r="X21" s="476"/>
      <c r="Y21" s="577"/>
      <c r="Z21" s="578"/>
      <c r="AA21" s="180"/>
      <c r="AB21" s="189"/>
      <c r="AC21" s="189"/>
      <c r="AD21" s="185"/>
      <c r="AE21" s="120"/>
    </row>
    <row r="22" spans="1:31" ht="12" customHeight="1">
      <c r="A22" s="555" t="s">
        <v>183</v>
      </c>
      <c r="B22" s="556" t="str">
        <f>VLOOKUP(A22,'リーグ戦表'!$AH:$AI,2,0)</f>
        <v>向本折クラブA</v>
      </c>
      <c r="C22" s="557"/>
      <c r="D22" s="557"/>
      <c r="E22" s="557"/>
      <c r="F22" s="557"/>
      <c r="G22" s="557"/>
      <c r="H22" s="557"/>
      <c r="I22" s="557"/>
      <c r="J22" s="558"/>
      <c r="K22" s="138"/>
      <c r="L22" s="138"/>
      <c r="M22" s="138"/>
      <c r="N22" s="154"/>
      <c r="O22" s="154"/>
      <c r="P22" s="165"/>
      <c r="Q22" s="127"/>
      <c r="R22" s="127"/>
      <c r="S22" s="127"/>
      <c r="T22" s="127"/>
      <c r="U22" s="463"/>
      <c r="X22" s="446"/>
      <c r="Y22" s="577"/>
      <c r="Z22" s="578"/>
      <c r="AA22" s="180"/>
      <c r="AB22" s="189"/>
      <c r="AC22" s="189"/>
      <c r="AD22" s="185"/>
      <c r="AE22" s="120"/>
    </row>
    <row r="23" spans="1:31" ht="12" customHeight="1">
      <c r="A23" s="555"/>
      <c r="B23" s="559"/>
      <c r="C23" s="560"/>
      <c r="D23" s="560"/>
      <c r="E23" s="560"/>
      <c r="F23" s="560"/>
      <c r="G23" s="560"/>
      <c r="H23" s="560"/>
      <c r="I23" s="560"/>
      <c r="J23" s="561"/>
      <c r="K23" s="128">
        <v>6</v>
      </c>
      <c r="L23" s="128"/>
      <c r="M23" s="128"/>
      <c r="N23" s="127"/>
      <c r="O23" s="127"/>
      <c r="P23" s="127"/>
      <c r="Q23" s="127"/>
      <c r="R23" s="395" t="s">
        <v>221</v>
      </c>
      <c r="S23" s="127"/>
      <c r="T23" s="127"/>
      <c r="U23" s="463"/>
      <c r="X23" s="446"/>
      <c r="Y23" s="577"/>
      <c r="Z23" s="578"/>
      <c r="AA23" s="180"/>
      <c r="AB23" s="189"/>
      <c r="AC23" s="180"/>
      <c r="AD23" s="180"/>
      <c r="AE23" s="120"/>
    </row>
    <row r="24" spans="1:31" ht="12" customHeight="1" thickBot="1">
      <c r="A24" s="128"/>
      <c r="B24" s="128"/>
      <c r="C24" s="128"/>
      <c r="D24" s="128"/>
      <c r="E24" s="128"/>
      <c r="F24" s="128"/>
      <c r="G24" s="128"/>
      <c r="H24" s="128"/>
      <c r="N24" s="127"/>
      <c r="O24" s="563" t="s">
        <v>271</v>
      </c>
      <c r="P24" s="564"/>
      <c r="Q24" s="564"/>
      <c r="R24" s="564"/>
      <c r="S24" s="564"/>
      <c r="T24" s="565"/>
      <c r="U24" s="433"/>
      <c r="V24" s="393"/>
      <c r="W24" s="393"/>
      <c r="X24" s="447"/>
      <c r="Y24" s="577"/>
      <c r="Z24" s="578"/>
      <c r="AA24" s="180"/>
      <c r="AB24" s="189"/>
      <c r="AC24" s="180"/>
      <c r="AD24" s="180"/>
      <c r="AE24" s="120"/>
    </row>
    <row r="25" spans="1:31" ht="12" customHeight="1" thickTop="1">
      <c r="A25" s="128"/>
      <c r="B25" s="128"/>
      <c r="C25" s="128"/>
      <c r="D25" s="128"/>
      <c r="E25" s="128"/>
      <c r="F25" s="128"/>
      <c r="G25" s="128"/>
      <c r="H25" s="128"/>
      <c r="N25" s="128"/>
      <c r="O25" s="566"/>
      <c r="P25" s="567"/>
      <c r="Q25" s="567"/>
      <c r="R25" s="567"/>
      <c r="S25" s="567"/>
      <c r="T25" s="568"/>
      <c r="U25" s="146"/>
      <c r="V25" s="393"/>
      <c r="W25" s="394"/>
      <c r="X25" s="377"/>
      <c r="Y25" s="577"/>
      <c r="Z25" s="578"/>
      <c r="AA25" s="180"/>
      <c r="AB25" s="189"/>
      <c r="AC25" s="180"/>
      <c r="AD25" s="180"/>
      <c r="AE25" s="120"/>
    </row>
    <row r="26" spans="1:31" ht="12" customHeight="1">
      <c r="A26" s="555" t="s">
        <v>49</v>
      </c>
      <c r="B26" s="556" t="str">
        <f>VLOOKUP(A26,'リーグ戦表'!$AH:$AI,2,0)</f>
        <v>珠洲クラブ</v>
      </c>
      <c r="C26" s="557"/>
      <c r="D26" s="557"/>
      <c r="E26" s="557"/>
      <c r="F26" s="557"/>
      <c r="G26" s="557"/>
      <c r="H26" s="557"/>
      <c r="I26" s="557"/>
      <c r="J26" s="558"/>
      <c r="K26" s="134">
        <v>7</v>
      </c>
      <c r="N26" s="127"/>
      <c r="O26" s="127"/>
      <c r="P26" s="127"/>
      <c r="U26" s="146"/>
      <c r="V26" s="377"/>
      <c r="W26" s="146"/>
      <c r="Y26" s="577"/>
      <c r="Z26" s="578"/>
      <c r="AA26" s="180"/>
      <c r="AB26" s="189"/>
      <c r="AC26" s="180"/>
      <c r="AD26" s="180"/>
      <c r="AE26" s="120"/>
    </row>
    <row r="27" spans="1:31" ht="12" customHeight="1">
      <c r="A27" s="555"/>
      <c r="B27" s="559"/>
      <c r="C27" s="560"/>
      <c r="D27" s="560"/>
      <c r="E27" s="560"/>
      <c r="F27" s="560"/>
      <c r="G27" s="560"/>
      <c r="H27" s="560"/>
      <c r="I27" s="560"/>
      <c r="J27" s="561"/>
      <c r="K27" s="158"/>
      <c r="L27" s="158"/>
      <c r="M27" s="158"/>
      <c r="N27" s="163"/>
      <c r="O27" s="163"/>
      <c r="P27" s="174"/>
      <c r="U27" s="146"/>
      <c r="V27" s="377"/>
      <c r="W27" s="146"/>
      <c r="Y27" s="577"/>
      <c r="Z27" s="578"/>
      <c r="AA27" s="180"/>
      <c r="AB27" s="189"/>
      <c r="AC27" s="180"/>
      <c r="AD27" s="185"/>
      <c r="AE27" s="120"/>
    </row>
    <row r="28" spans="1:31" ht="12" customHeight="1" thickBot="1">
      <c r="A28" s="130"/>
      <c r="B28" s="127"/>
      <c r="N28" s="127"/>
      <c r="O28" s="393" t="s">
        <v>217</v>
      </c>
      <c r="P28" s="394"/>
      <c r="S28" s="134">
        <v>7</v>
      </c>
      <c r="U28" s="146"/>
      <c r="V28" s="377"/>
      <c r="W28" s="146"/>
      <c r="Y28" s="577"/>
      <c r="Z28" s="578"/>
      <c r="AA28" s="180"/>
      <c r="AB28" s="180"/>
      <c r="AC28" s="180"/>
      <c r="AD28" s="185"/>
      <c r="AE28" s="120"/>
    </row>
    <row r="29" spans="1:31" ht="12" customHeight="1" thickTop="1">
      <c r="A29" s="130"/>
      <c r="N29" s="137"/>
      <c r="O29" s="393"/>
      <c r="P29" s="410"/>
      <c r="Q29" s="419"/>
      <c r="R29" s="419"/>
      <c r="S29" s="419"/>
      <c r="T29" s="446"/>
      <c r="U29" s="146"/>
      <c r="V29" s="377"/>
      <c r="W29" s="146"/>
      <c r="Y29" s="579"/>
      <c r="Z29" s="580"/>
      <c r="AA29" s="180"/>
      <c r="AB29" s="180"/>
      <c r="AC29" s="180"/>
      <c r="AD29" s="185"/>
      <c r="AE29" s="120"/>
    </row>
    <row r="30" spans="1:30" ht="12" customHeight="1" thickBot="1">
      <c r="A30" s="555" t="s">
        <v>8</v>
      </c>
      <c r="B30" s="556" t="str">
        <f>VLOOKUP(A30,'リーグ戦表'!$AH:$AI,2,0)</f>
        <v>寺井クラブ</v>
      </c>
      <c r="C30" s="557"/>
      <c r="D30" s="557"/>
      <c r="E30" s="557"/>
      <c r="F30" s="557"/>
      <c r="G30" s="557"/>
      <c r="H30" s="557"/>
      <c r="I30" s="557"/>
      <c r="J30" s="558"/>
      <c r="K30" s="420"/>
      <c r="L30" s="420"/>
      <c r="M30" s="420"/>
      <c r="N30" s="417"/>
      <c r="O30" s="416"/>
      <c r="P30" s="430"/>
      <c r="T30" s="446"/>
      <c r="U30" s="146"/>
      <c r="V30" s="377"/>
      <c r="W30" s="146"/>
      <c r="AA30" s="180"/>
      <c r="AB30" s="180"/>
      <c r="AC30" s="180"/>
      <c r="AD30" s="185"/>
    </row>
    <row r="31" spans="1:30" ht="12" customHeight="1" thickBot="1" thickTop="1">
      <c r="A31" s="555"/>
      <c r="B31" s="559"/>
      <c r="C31" s="560"/>
      <c r="D31" s="560"/>
      <c r="E31" s="560"/>
      <c r="F31" s="560"/>
      <c r="G31" s="560"/>
      <c r="H31" s="560"/>
      <c r="I31" s="560"/>
      <c r="J31" s="561"/>
      <c r="K31" s="140">
        <v>10</v>
      </c>
      <c r="N31" s="127"/>
      <c r="O31" s="127"/>
      <c r="P31" s="127"/>
      <c r="T31" s="447"/>
      <c r="U31" s="418">
        <v>7</v>
      </c>
      <c r="V31" s="377"/>
      <c r="W31" s="146"/>
      <c r="AA31" s="180"/>
      <c r="AB31" s="180"/>
      <c r="AC31" s="180"/>
      <c r="AD31" s="185"/>
    </row>
    <row r="32" spans="1:30" ht="12" customHeight="1" thickBot="1" thickTop="1">
      <c r="A32" s="130"/>
      <c r="N32" s="127"/>
      <c r="O32" s="127"/>
      <c r="P32" s="127"/>
      <c r="R32" s="393" t="s">
        <v>219</v>
      </c>
      <c r="S32" s="394"/>
      <c r="T32" s="448"/>
      <c r="U32" s="449"/>
      <c r="W32" s="146"/>
      <c r="AA32" s="180"/>
      <c r="AB32" s="180"/>
      <c r="AC32" s="180"/>
      <c r="AD32" s="185"/>
    </row>
    <row r="33" spans="1:30" ht="12" customHeight="1" thickTop="1">
      <c r="A33" s="130"/>
      <c r="N33" s="127"/>
      <c r="O33" s="127"/>
      <c r="P33" s="127"/>
      <c r="Q33" s="127"/>
      <c r="R33" s="393"/>
      <c r="S33" s="393"/>
      <c r="T33" s="445"/>
      <c r="U33" s="419"/>
      <c r="V33" s="419"/>
      <c r="W33" s="419">
        <v>7</v>
      </c>
      <c r="X33" s="134">
        <v>4</v>
      </c>
      <c r="AA33" s="180"/>
      <c r="AB33" s="180"/>
      <c r="AC33" s="180"/>
      <c r="AD33" s="185"/>
    </row>
    <row r="34" spans="1:30" ht="12" customHeight="1">
      <c r="A34" s="555" t="s">
        <v>5</v>
      </c>
      <c r="B34" s="556" t="str">
        <f>VLOOKUP(A34,'リーグ戦表'!$AH:$AI,2,0)</f>
        <v>松任の大魔陣</v>
      </c>
      <c r="C34" s="557"/>
      <c r="D34" s="557"/>
      <c r="E34" s="557"/>
      <c r="F34" s="557"/>
      <c r="G34" s="557"/>
      <c r="H34" s="557"/>
      <c r="I34" s="557"/>
      <c r="J34" s="558"/>
      <c r="K34" s="140">
        <v>7</v>
      </c>
      <c r="N34" s="127"/>
      <c r="O34" s="127"/>
      <c r="P34" s="127"/>
      <c r="Q34" s="127"/>
      <c r="R34" s="127"/>
      <c r="S34" s="127"/>
      <c r="T34" s="446"/>
      <c r="AA34" s="180"/>
      <c r="AB34" s="180"/>
      <c r="AC34" s="180"/>
      <c r="AD34" s="185"/>
    </row>
    <row r="35" spans="1:30" ht="12" customHeight="1">
      <c r="A35" s="555"/>
      <c r="B35" s="559"/>
      <c r="C35" s="560"/>
      <c r="D35" s="560"/>
      <c r="E35" s="560"/>
      <c r="F35" s="560"/>
      <c r="G35" s="560"/>
      <c r="H35" s="560"/>
      <c r="I35" s="560"/>
      <c r="J35" s="561"/>
      <c r="K35" s="158"/>
      <c r="L35" s="158"/>
      <c r="M35" s="158"/>
      <c r="N35" s="152"/>
      <c r="O35" s="152"/>
      <c r="P35" s="153"/>
      <c r="Q35" s="127"/>
      <c r="S35" s="127"/>
      <c r="T35" s="446"/>
      <c r="AA35" s="180"/>
      <c r="AB35" s="180"/>
      <c r="AC35" s="180"/>
      <c r="AD35" s="185"/>
    </row>
    <row r="36" spans="1:30" ht="12" customHeight="1" thickBot="1">
      <c r="A36" s="130"/>
      <c r="B36" s="127"/>
      <c r="N36" s="127"/>
      <c r="O36" s="393" t="s">
        <v>218</v>
      </c>
      <c r="P36" s="394"/>
      <c r="Q36" s="417"/>
      <c r="R36" s="420"/>
      <c r="S36" s="416"/>
      <c r="T36" s="446"/>
      <c r="AA36" s="180"/>
      <c r="AB36" s="180"/>
      <c r="AC36" s="180"/>
      <c r="AD36" s="180"/>
    </row>
    <row r="37" spans="1:30" ht="12" customHeight="1" thickTop="1">
      <c r="A37" s="130"/>
      <c r="O37" s="393"/>
      <c r="P37" s="410"/>
      <c r="Q37" s="127"/>
      <c r="S37" s="137">
        <v>11</v>
      </c>
      <c r="AA37" s="180"/>
      <c r="AB37" s="180"/>
      <c r="AC37" s="180"/>
      <c r="AD37" s="180"/>
    </row>
    <row r="38" spans="1:30" ht="12" customHeight="1" thickBot="1">
      <c r="A38" s="555" t="s">
        <v>182</v>
      </c>
      <c r="B38" s="556" t="str">
        <f>VLOOKUP(A38,'リーグ戦表'!$AH:$AI,2,0)</f>
        <v>千坂ドッジファイヤーズ</v>
      </c>
      <c r="C38" s="557"/>
      <c r="D38" s="557"/>
      <c r="E38" s="557"/>
      <c r="F38" s="557"/>
      <c r="G38" s="557"/>
      <c r="H38" s="557"/>
      <c r="I38" s="557"/>
      <c r="J38" s="558"/>
      <c r="K38" s="420"/>
      <c r="L38" s="420"/>
      <c r="M38" s="420"/>
      <c r="N38" s="420"/>
      <c r="O38" s="420"/>
      <c r="P38" s="433"/>
      <c r="Q38" s="127"/>
      <c r="R38" s="127"/>
      <c r="S38" s="127"/>
      <c r="AA38" s="180"/>
      <c r="AB38" s="180"/>
      <c r="AC38" s="180"/>
      <c r="AD38" s="180"/>
    </row>
    <row r="39" spans="1:30" ht="12" customHeight="1" thickTop="1">
      <c r="A39" s="555"/>
      <c r="B39" s="559"/>
      <c r="C39" s="560"/>
      <c r="D39" s="560"/>
      <c r="E39" s="560"/>
      <c r="F39" s="560"/>
      <c r="G39" s="560"/>
      <c r="H39" s="560"/>
      <c r="I39" s="560"/>
      <c r="J39" s="561"/>
      <c r="K39" s="134">
        <v>10</v>
      </c>
      <c r="Q39" s="127"/>
      <c r="R39" s="127"/>
      <c r="S39" s="127"/>
      <c r="AA39" s="180"/>
      <c r="AB39" s="180"/>
      <c r="AC39" s="180"/>
      <c r="AD39" s="180"/>
    </row>
    <row r="40" spans="1:30" ht="12" customHeight="1">
      <c r="A40" s="128"/>
      <c r="B40" s="128"/>
      <c r="C40" s="128"/>
      <c r="D40" s="128"/>
      <c r="E40" s="128"/>
      <c r="F40" s="128"/>
      <c r="G40" s="128"/>
      <c r="H40" s="128"/>
      <c r="N40" s="127"/>
      <c r="O40" s="127"/>
      <c r="P40" s="127"/>
      <c r="Q40" s="127"/>
      <c r="R40" s="127"/>
      <c r="S40" s="127"/>
      <c r="T40" s="127"/>
      <c r="AA40" s="180"/>
      <c r="AB40" s="180"/>
      <c r="AC40" s="180"/>
      <c r="AD40" s="180"/>
    </row>
    <row r="41" spans="1:30" ht="12" customHeight="1">
      <c r="A41" s="128"/>
      <c r="B41" s="128"/>
      <c r="C41" s="128"/>
      <c r="D41" s="128"/>
      <c r="E41" s="128"/>
      <c r="F41" s="128"/>
      <c r="G41" s="128"/>
      <c r="H41" s="128"/>
      <c r="N41" s="128"/>
      <c r="O41" s="128"/>
      <c r="P41" s="127"/>
      <c r="Q41" s="127"/>
      <c r="R41" s="127"/>
      <c r="S41" s="127"/>
      <c r="T41" s="127"/>
      <c r="AA41" s="180"/>
      <c r="AB41" s="180"/>
      <c r="AC41" s="180"/>
      <c r="AD41" s="180"/>
    </row>
    <row r="42" spans="1:30" ht="12" customHeight="1">
      <c r="A42" s="117"/>
      <c r="B42" s="378" t="s">
        <v>197</v>
      </c>
      <c r="C42" s="137"/>
      <c r="D42" s="137"/>
      <c r="E42" s="137"/>
      <c r="F42" s="137"/>
      <c r="G42" s="137"/>
      <c r="H42" s="137"/>
      <c r="I42" s="137"/>
      <c r="J42" s="137"/>
      <c r="N42" s="127"/>
      <c r="O42" s="127"/>
      <c r="P42" s="127"/>
      <c r="Q42" s="127"/>
      <c r="R42" s="127"/>
      <c r="S42" s="127"/>
      <c r="U42" s="120"/>
      <c r="V42" s="120"/>
      <c r="AA42" s="180"/>
      <c r="AB42" s="180"/>
      <c r="AC42" s="180"/>
      <c r="AD42" s="185"/>
    </row>
    <row r="43" spans="1:30" ht="12" customHeight="1">
      <c r="A43" s="117"/>
      <c r="B43" s="137"/>
      <c r="C43" s="137"/>
      <c r="D43" s="137"/>
      <c r="E43" s="137"/>
      <c r="F43" s="137"/>
      <c r="G43" s="137"/>
      <c r="H43" s="137"/>
      <c r="I43" s="137"/>
      <c r="J43" s="137"/>
      <c r="N43" s="137"/>
      <c r="O43" s="137"/>
      <c r="P43" s="137"/>
      <c r="Q43" s="141"/>
      <c r="R43" s="141"/>
      <c r="S43" s="141"/>
      <c r="T43" s="408" t="s">
        <v>45</v>
      </c>
      <c r="U43" s="135" t="s">
        <v>284</v>
      </c>
      <c r="V43" s="135"/>
      <c r="W43" s="135"/>
      <c r="X43" s="135"/>
      <c r="Y43" s="135"/>
      <c r="Z43" s="135"/>
      <c r="AA43" s="180"/>
      <c r="AB43" s="180"/>
      <c r="AC43" s="180"/>
      <c r="AD43" s="185"/>
    </row>
    <row r="44" spans="1:31" ht="12" customHeight="1" thickBot="1">
      <c r="A44" s="562" t="s">
        <v>25</v>
      </c>
      <c r="B44" s="556" t="str">
        <f>VLOOKUP(A44,'リーグ戦表'!$AH:$AI,2,0)</f>
        <v>山中STARS</v>
      </c>
      <c r="C44" s="557"/>
      <c r="D44" s="557"/>
      <c r="E44" s="557"/>
      <c r="F44" s="557"/>
      <c r="G44" s="557"/>
      <c r="H44" s="557"/>
      <c r="I44" s="557"/>
      <c r="J44" s="558"/>
      <c r="K44" s="162"/>
      <c r="N44" s="127"/>
      <c r="O44" s="137"/>
      <c r="P44" s="128">
        <v>8</v>
      </c>
      <c r="Q44" s="141"/>
      <c r="R44" s="141"/>
      <c r="S44" s="128"/>
      <c r="T44" s="409"/>
      <c r="U44" s="120"/>
      <c r="V44" s="120"/>
      <c r="AA44" s="180"/>
      <c r="AB44" s="180"/>
      <c r="AC44" s="180"/>
      <c r="AD44" s="185"/>
      <c r="AE44" s="120"/>
    </row>
    <row r="45" spans="1:30" ht="12" customHeight="1" thickTop="1">
      <c r="A45" s="562"/>
      <c r="B45" s="559"/>
      <c r="C45" s="560"/>
      <c r="D45" s="560"/>
      <c r="E45" s="560"/>
      <c r="F45" s="560"/>
      <c r="G45" s="560"/>
      <c r="H45" s="560"/>
      <c r="I45" s="560"/>
      <c r="J45" s="561"/>
      <c r="L45" s="419"/>
      <c r="M45" s="419"/>
      <c r="N45" s="436"/>
      <c r="O45" s="436"/>
      <c r="P45" s="440"/>
      <c r="Q45" s="141"/>
      <c r="R45" s="141"/>
      <c r="S45" s="128"/>
      <c r="T45" s="408" t="s">
        <v>263</v>
      </c>
      <c r="U45" s="473" t="s">
        <v>285</v>
      </c>
      <c r="V45" s="407"/>
      <c r="W45" s="135"/>
      <c r="X45" s="135"/>
      <c r="Y45" s="135"/>
      <c r="Z45" s="135"/>
      <c r="AA45" s="180"/>
      <c r="AB45" s="117"/>
      <c r="AC45" s="179"/>
      <c r="AD45" s="179" t="e">
        <f>VLOOKUP(AC45,'リーグ戦表'!AH:AI,2,0)</f>
        <v>#N/A</v>
      </c>
    </row>
    <row r="46" spans="1:30" ht="12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28"/>
      <c r="L46" s="128"/>
      <c r="M46" s="128"/>
      <c r="N46" s="127"/>
      <c r="O46" s="137"/>
      <c r="P46" s="441"/>
      <c r="Q46" s="127"/>
      <c r="R46" s="127"/>
      <c r="S46" s="127"/>
      <c r="T46" s="409"/>
      <c r="AA46" s="180"/>
      <c r="AB46" s="117"/>
      <c r="AC46" s="179"/>
      <c r="AD46" s="179" t="e">
        <f>VLOOKUP(AC46,'リーグ戦表'!AH:AI,2,0)</f>
        <v>#N/A</v>
      </c>
    </row>
    <row r="47" spans="1:30" ht="12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28"/>
      <c r="M47" s="128"/>
      <c r="N47" s="127"/>
      <c r="O47" s="127"/>
      <c r="P47" s="441"/>
      <c r="Q47" s="168"/>
      <c r="R47" s="168"/>
      <c r="S47" s="168"/>
      <c r="T47" s="408" t="s">
        <v>264</v>
      </c>
      <c r="U47" s="135" t="s">
        <v>272</v>
      </c>
      <c r="V47" s="135"/>
      <c r="W47" s="135"/>
      <c r="X47" s="135"/>
      <c r="Y47" s="135"/>
      <c r="Z47" s="135"/>
      <c r="AA47" s="180"/>
      <c r="AB47" s="117"/>
      <c r="AC47" s="179" t="s">
        <v>5</v>
      </c>
      <c r="AD47" s="179" t="str">
        <f>VLOOKUP(AC47,'リーグ戦表'!AH:AI,2,0)</f>
        <v>松任の大魔陣</v>
      </c>
    </row>
    <row r="48" spans="1:30" ht="12" customHeight="1" thickBot="1">
      <c r="A48" s="128"/>
      <c r="B48" s="127"/>
      <c r="C48" s="128"/>
      <c r="D48" s="128"/>
      <c r="E48" s="128"/>
      <c r="F48" s="128"/>
      <c r="G48" s="128"/>
      <c r="H48" s="141"/>
      <c r="N48" s="127"/>
      <c r="O48" s="393" t="s">
        <v>212</v>
      </c>
      <c r="P48" s="410"/>
      <c r="Q48" s="137"/>
      <c r="R48" s="137"/>
      <c r="S48" s="137"/>
      <c r="T48" s="137"/>
      <c r="U48" s="117"/>
      <c r="V48" s="117"/>
      <c r="W48" s="128"/>
      <c r="X48" s="128"/>
      <c r="Y48" s="178"/>
      <c r="AA48" s="180"/>
      <c r="AB48" s="117"/>
      <c r="AC48" s="179" t="s">
        <v>6</v>
      </c>
      <c r="AD48" s="179" t="str">
        <f>VLOOKUP(AC48,'リーグ戦表'!AH:AI,2,0)</f>
        <v>田上闘球DREAMS</v>
      </c>
    </row>
    <row r="49" spans="1:30" ht="12" customHeight="1" thickBot="1" thickTop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7"/>
      <c r="L49" s="127"/>
      <c r="M49" s="127"/>
      <c r="N49" s="127"/>
      <c r="O49" s="393"/>
      <c r="P49" s="394"/>
      <c r="Q49" s="435"/>
      <c r="R49" s="436"/>
      <c r="S49" s="436"/>
      <c r="T49" s="437">
        <v>4</v>
      </c>
      <c r="U49" s="130">
        <v>6</v>
      </c>
      <c r="V49" s="117"/>
      <c r="W49" s="145"/>
      <c r="X49" s="145"/>
      <c r="Y49" s="178"/>
      <c r="AA49" s="180"/>
      <c r="AB49" s="117"/>
      <c r="AC49" s="179" t="s">
        <v>7</v>
      </c>
      <c r="AD49" s="179" t="str">
        <f>VLOOKUP(AC49,'リーグ戦表'!AH:AI,2,0)</f>
        <v>福光サンダージュニア</v>
      </c>
    </row>
    <row r="50" spans="1:30" ht="12" customHeight="1" thickBot="1" thickTop="1">
      <c r="A50" s="555" t="s">
        <v>26</v>
      </c>
      <c r="B50" s="556" t="str">
        <f>VLOOKUP(A50,'リーグ戦表'!$AH:$AI,2,0)</f>
        <v>松任の大魔陣Jr</v>
      </c>
      <c r="C50" s="557"/>
      <c r="D50" s="557"/>
      <c r="E50" s="557"/>
      <c r="F50" s="557"/>
      <c r="G50" s="557"/>
      <c r="H50" s="557"/>
      <c r="I50" s="557"/>
      <c r="J50" s="558"/>
      <c r="K50" s="127">
        <v>3</v>
      </c>
      <c r="L50" s="127"/>
      <c r="M50" s="127"/>
      <c r="N50" s="127"/>
      <c r="O50" s="127"/>
      <c r="P50" s="127"/>
      <c r="Q50" s="442"/>
      <c r="R50" s="464">
        <v>1</v>
      </c>
      <c r="S50" s="161"/>
      <c r="T50" s="375"/>
      <c r="U50" s="117"/>
      <c r="V50" s="117"/>
      <c r="W50" s="141"/>
      <c r="X50" s="141"/>
      <c r="Y50" s="178"/>
      <c r="AA50" s="180"/>
      <c r="AB50" s="117"/>
      <c r="AC50" s="179" t="s">
        <v>8</v>
      </c>
      <c r="AD50" s="179" t="str">
        <f>VLOOKUP(AC50,'リーグ戦表'!AH:AI,2,0)</f>
        <v>寺井クラブ</v>
      </c>
    </row>
    <row r="51" spans="1:30" ht="12" customHeight="1" thickTop="1">
      <c r="A51" s="555"/>
      <c r="B51" s="559"/>
      <c r="C51" s="560"/>
      <c r="D51" s="560"/>
      <c r="E51" s="560"/>
      <c r="F51" s="560"/>
      <c r="G51" s="560"/>
      <c r="H51" s="560"/>
      <c r="I51" s="560"/>
      <c r="J51" s="561"/>
      <c r="K51" s="421"/>
      <c r="L51" s="421"/>
      <c r="M51" s="422"/>
      <c r="N51" s="127"/>
      <c r="O51" s="127"/>
      <c r="P51" s="127"/>
      <c r="Q51" s="438"/>
      <c r="R51" s="136"/>
      <c r="S51" s="377"/>
      <c r="T51" s="375"/>
      <c r="U51" s="149"/>
      <c r="V51" s="396" t="s">
        <v>198</v>
      </c>
      <c r="Y51" s="178"/>
      <c r="AA51" s="180"/>
      <c r="AB51" s="180"/>
      <c r="AC51" s="180"/>
      <c r="AD51" s="185"/>
    </row>
    <row r="52" spans="1:30" ht="12" customHeight="1" thickBot="1">
      <c r="A52" s="127"/>
      <c r="B52" s="127"/>
      <c r="C52" s="127"/>
      <c r="D52" s="127"/>
      <c r="E52" s="129"/>
      <c r="F52" s="129"/>
      <c r="G52" s="129"/>
      <c r="H52" s="129"/>
      <c r="I52" s="129"/>
      <c r="J52" s="129"/>
      <c r="K52" s="127"/>
      <c r="L52" s="393" t="s">
        <v>210</v>
      </c>
      <c r="M52" s="410"/>
      <c r="N52" s="127"/>
      <c r="O52" s="127"/>
      <c r="P52" s="127"/>
      <c r="Q52" s="443"/>
      <c r="R52" s="136"/>
      <c r="S52" s="377"/>
      <c r="T52" s="376"/>
      <c r="U52" s="140"/>
      <c r="V52" s="575" t="s">
        <v>286</v>
      </c>
      <c r="W52" s="576"/>
      <c r="X52" s="140"/>
      <c r="AA52" s="180"/>
      <c r="AB52" s="180"/>
      <c r="AC52" s="180"/>
      <c r="AD52" s="185"/>
    </row>
    <row r="53" spans="1:30" ht="12" customHeight="1" thickTop="1">
      <c r="A53" s="128"/>
      <c r="B53" s="128"/>
      <c r="C53" s="128"/>
      <c r="D53" s="128"/>
      <c r="E53" s="128"/>
      <c r="F53" s="128"/>
      <c r="G53" s="128"/>
      <c r="H53" s="128"/>
      <c r="L53" s="393"/>
      <c r="M53" s="394"/>
      <c r="N53" s="426"/>
      <c r="O53" s="421"/>
      <c r="P53" s="414">
        <v>5</v>
      </c>
      <c r="Q53" s="127"/>
      <c r="R53" s="127"/>
      <c r="S53" s="388"/>
      <c r="T53" s="164"/>
      <c r="U53" s="140"/>
      <c r="V53" s="577"/>
      <c r="W53" s="578"/>
      <c r="X53" s="140"/>
      <c r="AA53" s="180"/>
      <c r="AB53" s="180"/>
      <c r="AC53" s="180"/>
      <c r="AD53" s="185"/>
    </row>
    <row r="54" spans="1:30" ht="12" customHeight="1">
      <c r="A54" s="555" t="s">
        <v>190</v>
      </c>
      <c r="B54" s="556" t="str">
        <f>VLOOKUP(A54,'リーグ戦表'!$AH:$AI,2,0)</f>
        <v>千坂Fロータスルート</v>
      </c>
      <c r="C54" s="557"/>
      <c r="D54" s="557"/>
      <c r="E54" s="557"/>
      <c r="F54" s="557"/>
      <c r="G54" s="557"/>
      <c r="H54" s="557"/>
      <c r="I54" s="557"/>
      <c r="J54" s="558"/>
      <c r="K54" s="138"/>
      <c r="L54" s="138"/>
      <c r="M54" s="139"/>
      <c r="N54" s="127"/>
      <c r="O54" s="127"/>
      <c r="P54" s="127"/>
      <c r="Q54" s="127"/>
      <c r="R54" s="127"/>
      <c r="S54" s="388"/>
      <c r="T54" s="136"/>
      <c r="V54" s="577"/>
      <c r="W54" s="578"/>
      <c r="AA54" s="180"/>
      <c r="AB54" s="180"/>
      <c r="AC54" s="180"/>
      <c r="AD54" s="185"/>
    </row>
    <row r="55" spans="1:30" ht="12" customHeight="1">
      <c r="A55" s="555"/>
      <c r="B55" s="559"/>
      <c r="C55" s="560"/>
      <c r="D55" s="560"/>
      <c r="E55" s="560"/>
      <c r="F55" s="560"/>
      <c r="G55" s="560"/>
      <c r="H55" s="560"/>
      <c r="I55" s="560"/>
      <c r="J55" s="561"/>
      <c r="K55" s="128">
        <v>2</v>
      </c>
      <c r="L55" s="128"/>
      <c r="M55" s="128"/>
      <c r="N55" s="127"/>
      <c r="O55" s="395" t="s">
        <v>214</v>
      </c>
      <c r="P55" s="127"/>
      <c r="Q55" s="127"/>
      <c r="R55" s="127"/>
      <c r="S55" s="388"/>
      <c r="T55" s="136"/>
      <c r="U55" s="387"/>
      <c r="V55" s="577"/>
      <c r="W55" s="578"/>
      <c r="Y55" s="117"/>
      <c r="AA55" s="180"/>
      <c r="AB55" s="180"/>
      <c r="AC55" s="180"/>
      <c r="AD55" s="185"/>
    </row>
    <row r="56" spans="1:30" ht="12" customHeight="1" thickBot="1">
      <c r="A56" s="128"/>
      <c r="B56" s="128"/>
      <c r="C56" s="128"/>
      <c r="D56" s="128"/>
      <c r="E56" s="128"/>
      <c r="F56" s="128"/>
      <c r="G56" s="128"/>
      <c r="H56" s="128"/>
      <c r="L56" s="569" t="s">
        <v>272</v>
      </c>
      <c r="M56" s="570"/>
      <c r="N56" s="570"/>
      <c r="O56" s="570"/>
      <c r="P56" s="570"/>
      <c r="Q56" s="571"/>
      <c r="R56" s="136"/>
      <c r="S56" s="393"/>
      <c r="T56" s="394"/>
      <c r="U56" s="387"/>
      <c r="V56" s="577"/>
      <c r="W56" s="578"/>
      <c r="AA56" s="180"/>
      <c r="AB56" s="180"/>
      <c r="AC56" s="180"/>
      <c r="AD56" s="185"/>
    </row>
    <row r="57" spans="1:30" ht="15" thickTop="1">
      <c r="A57" s="128"/>
      <c r="B57" s="128"/>
      <c r="C57" s="128"/>
      <c r="D57" s="128"/>
      <c r="E57" s="128"/>
      <c r="F57" s="128"/>
      <c r="G57" s="128"/>
      <c r="H57" s="128"/>
      <c r="L57" s="572"/>
      <c r="M57" s="573"/>
      <c r="N57" s="573"/>
      <c r="O57" s="573"/>
      <c r="P57" s="573"/>
      <c r="Q57" s="574"/>
      <c r="R57" s="422"/>
      <c r="S57" s="393"/>
      <c r="T57" s="393"/>
      <c r="U57" s="445"/>
      <c r="V57" s="577"/>
      <c r="W57" s="578"/>
      <c r="AA57" s="180"/>
      <c r="AB57" s="180"/>
      <c r="AC57" s="180"/>
      <c r="AD57" s="185"/>
    </row>
    <row r="58" spans="1:30" ht="15" thickBot="1">
      <c r="A58" s="555" t="s">
        <v>9</v>
      </c>
      <c r="B58" s="556" t="str">
        <f>VLOOKUP(A58,'リーグ戦表'!$AH:$AI,2,0)</f>
        <v>奥能登クラブジュニア</v>
      </c>
      <c r="C58" s="557"/>
      <c r="D58" s="557"/>
      <c r="E58" s="557"/>
      <c r="F58" s="557"/>
      <c r="G58" s="557"/>
      <c r="H58" s="557"/>
      <c r="I58" s="557"/>
      <c r="J58" s="558"/>
      <c r="K58" s="444">
        <v>5</v>
      </c>
      <c r="L58" s="130"/>
      <c r="M58" s="130"/>
      <c r="N58" s="127"/>
      <c r="O58" s="127"/>
      <c r="P58" s="127"/>
      <c r="R58" s="463"/>
      <c r="U58" s="446"/>
      <c r="V58" s="577"/>
      <c r="W58" s="578"/>
      <c r="AA58" s="180"/>
      <c r="AB58" s="180"/>
      <c r="AC58" s="180"/>
      <c r="AD58" s="185"/>
    </row>
    <row r="59" spans="1:30" ht="15" thickTop="1">
      <c r="A59" s="555"/>
      <c r="B59" s="559"/>
      <c r="C59" s="560"/>
      <c r="D59" s="560"/>
      <c r="E59" s="560"/>
      <c r="F59" s="560"/>
      <c r="G59" s="560"/>
      <c r="H59" s="560"/>
      <c r="I59" s="560"/>
      <c r="J59" s="561"/>
      <c r="K59" s="419"/>
      <c r="L59" s="419"/>
      <c r="M59" s="434"/>
      <c r="N59" s="137"/>
      <c r="O59" s="137"/>
      <c r="P59" s="137"/>
      <c r="R59" s="463"/>
      <c r="U59" s="446"/>
      <c r="V59" s="577"/>
      <c r="W59" s="578"/>
      <c r="AA59" s="180"/>
      <c r="AB59" s="180"/>
      <c r="AC59" s="180"/>
      <c r="AD59" s="185"/>
    </row>
    <row r="60" spans="1:30" ht="15" thickBot="1">
      <c r="A60" s="130"/>
      <c r="B60" s="127"/>
      <c r="L60" s="393" t="s">
        <v>211</v>
      </c>
      <c r="M60" s="410"/>
      <c r="N60" s="127"/>
      <c r="O60" s="137"/>
      <c r="P60" s="147">
        <v>4</v>
      </c>
      <c r="R60" s="463"/>
      <c r="U60" s="446"/>
      <c r="V60" s="577"/>
      <c r="W60" s="578"/>
      <c r="AA60" s="180"/>
      <c r="AB60" s="180"/>
      <c r="AC60" s="180"/>
      <c r="AD60" s="185"/>
    </row>
    <row r="61" spans="1:30" ht="15" thickTop="1">
      <c r="A61" s="130"/>
      <c r="L61" s="393"/>
      <c r="M61" s="394"/>
      <c r="N61" s="435"/>
      <c r="O61" s="436"/>
      <c r="P61" s="436"/>
      <c r="Q61" s="446"/>
      <c r="R61" s="463"/>
      <c r="U61" s="446"/>
      <c r="V61" s="579"/>
      <c r="W61" s="580"/>
      <c r="AA61" s="180"/>
      <c r="AB61" s="180"/>
      <c r="AC61" s="180"/>
      <c r="AD61" s="185"/>
    </row>
    <row r="62" spans="1:30" ht="14.25">
      <c r="A62" s="555" t="s">
        <v>191</v>
      </c>
      <c r="B62" s="556" t="str">
        <f>VLOOKUP(A62,'リーグ戦表'!$AH:$AI,2,0)</f>
        <v>鵜川フェニックスジュニア</v>
      </c>
      <c r="C62" s="557"/>
      <c r="D62" s="557"/>
      <c r="E62" s="557"/>
      <c r="F62" s="557"/>
      <c r="G62" s="557"/>
      <c r="H62" s="557"/>
      <c r="I62" s="557"/>
      <c r="J62" s="558"/>
      <c r="K62" s="135"/>
      <c r="L62" s="135"/>
      <c r="M62" s="150"/>
      <c r="N62" s="127"/>
      <c r="O62" s="137"/>
      <c r="P62" s="127"/>
      <c r="Q62" s="446"/>
      <c r="R62" s="463"/>
      <c r="U62" s="446"/>
      <c r="AA62" s="180"/>
      <c r="AB62" s="180"/>
      <c r="AC62" s="180"/>
      <c r="AD62" s="185"/>
    </row>
    <row r="63" spans="1:30" ht="15" thickBot="1">
      <c r="A63" s="555"/>
      <c r="B63" s="559"/>
      <c r="C63" s="560"/>
      <c r="D63" s="560"/>
      <c r="E63" s="560"/>
      <c r="F63" s="560"/>
      <c r="G63" s="560"/>
      <c r="H63" s="560"/>
      <c r="I63" s="560"/>
      <c r="J63" s="561"/>
      <c r="K63" s="170">
        <v>4</v>
      </c>
      <c r="L63" s="130"/>
      <c r="M63" s="130"/>
      <c r="N63" s="127"/>
      <c r="O63" s="127"/>
      <c r="P63" s="127"/>
      <c r="Q63" s="447"/>
      <c r="R63" s="433">
        <v>5</v>
      </c>
      <c r="U63" s="446"/>
      <c r="AA63" s="180"/>
      <c r="AB63" s="180"/>
      <c r="AC63" s="180"/>
      <c r="AD63" s="185"/>
    </row>
    <row r="64" spans="1:30" ht="15.75" thickBot="1" thickTop="1">
      <c r="A64" s="130"/>
      <c r="K64" s="130"/>
      <c r="L64" s="130"/>
      <c r="M64" s="130"/>
      <c r="N64" s="127"/>
      <c r="O64" s="393" t="s">
        <v>213</v>
      </c>
      <c r="P64" s="394"/>
      <c r="Q64" s="448"/>
      <c r="R64" s="449"/>
      <c r="U64" s="446"/>
      <c r="AA64" s="180"/>
      <c r="AB64" s="180"/>
      <c r="AC64" s="180"/>
      <c r="AD64" s="185"/>
    </row>
    <row r="65" spans="1:30" ht="15" thickTop="1">
      <c r="A65" s="130"/>
      <c r="N65" s="127"/>
      <c r="O65" s="393"/>
      <c r="P65" s="410"/>
      <c r="Q65" s="442"/>
      <c r="R65" s="421"/>
      <c r="S65" s="421"/>
      <c r="T65" s="419">
        <v>7</v>
      </c>
      <c r="U65" s="134">
        <v>8</v>
      </c>
      <c r="AA65" s="180"/>
      <c r="AB65" s="180"/>
      <c r="AC65" s="180"/>
      <c r="AD65" s="185"/>
    </row>
    <row r="66" spans="1:30" ht="12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40"/>
      <c r="N66" s="127"/>
      <c r="O66" s="127"/>
      <c r="P66" s="441"/>
      <c r="Q66" s="127"/>
      <c r="R66" s="127"/>
      <c r="S66" s="127"/>
      <c r="AA66" s="180"/>
      <c r="AB66" s="180"/>
      <c r="AC66" s="180"/>
      <c r="AD66" s="185"/>
    </row>
    <row r="67" spans="1:30" ht="12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N67" s="127"/>
      <c r="O67" s="127"/>
      <c r="P67" s="441"/>
      <c r="Q67" s="127"/>
      <c r="S67" s="127"/>
      <c r="AA67" s="188"/>
      <c r="AB67" s="180"/>
      <c r="AC67" s="180"/>
      <c r="AD67" s="185"/>
    </row>
    <row r="68" spans="1:31" ht="12" customHeight="1" thickBot="1">
      <c r="A68" s="562" t="s">
        <v>10</v>
      </c>
      <c r="B68" s="556" t="str">
        <f>VLOOKUP(A68,'リーグ戦表'!$AH:$AI,2,0)</f>
        <v>寺井九谷クラブ</v>
      </c>
      <c r="C68" s="557"/>
      <c r="D68" s="557"/>
      <c r="E68" s="557"/>
      <c r="F68" s="557"/>
      <c r="G68" s="557"/>
      <c r="H68" s="557"/>
      <c r="I68" s="557"/>
      <c r="J68" s="558"/>
      <c r="K68" s="459"/>
      <c r="L68" s="420"/>
      <c r="M68" s="420"/>
      <c r="N68" s="417"/>
      <c r="O68" s="417"/>
      <c r="P68" s="430"/>
      <c r="Q68" s="127"/>
      <c r="S68" s="137"/>
      <c r="AA68" s="188"/>
      <c r="AB68" s="189"/>
      <c r="AC68" s="189"/>
      <c r="AD68" s="190"/>
      <c r="AE68" s="120"/>
    </row>
    <row r="69" spans="1:31" ht="12" customHeight="1" thickTop="1">
      <c r="A69" s="562"/>
      <c r="B69" s="559"/>
      <c r="C69" s="560"/>
      <c r="D69" s="560"/>
      <c r="E69" s="560"/>
      <c r="F69" s="560"/>
      <c r="G69" s="560"/>
      <c r="H69" s="560"/>
      <c r="I69" s="560"/>
      <c r="J69" s="561"/>
      <c r="N69" s="130"/>
      <c r="O69" s="130"/>
      <c r="P69" s="130">
        <v>8</v>
      </c>
      <c r="Q69" s="127"/>
      <c r="S69" s="137"/>
      <c r="AA69" s="188"/>
      <c r="AB69" s="189"/>
      <c r="AC69" s="189"/>
      <c r="AD69" s="190"/>
      <c r="AE69" s="120"/>
    </row>
    <row r="70" spans="1:31" ht="12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28"/>
      <c r="L70" s="128"/>
      <c r="M70" s="128"/>
      <c r="N70" s="127"/>
      <c r="O70" s="137"/>
      <c r="P70" s="127"/>
      <c r="Q70" s="127"/>
      <c r="R70" s="127"/>
      <c r="S70" s="127"/>
      <c r="T70" s="180"/>
      <c r="U70" s="180"/>
      <c r="V70" s="180"/>
      <c r="W70" s="128"/>
      <c r="X70" s="128"/>
      <c r="Y70" s="191"/>
      <c r="Z70" s="180"/>
      <c r="AA70" s="180"/>
      <c r="AB70" s="189"/>
      <c r="AC70" s="189"/>
      <c r="AD70" s="185"/>
      <c r="AE70" s="120"/>
    </row>
    <row r="71" spans="1:31" ht="12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28"/>
      <c r="M71" s="128"/>
      <c r="N71" s="127"/>
      <c r="O71" s="127"/>
      <c r="P71" s="127"/>
      <c r="Q71" s="168"/>
      <c r="R71" s="168"/>
      <c r="S71" s="168"/>
      <c r="T71" s="149"/>
      <c r="U71" s="180"/>
      <c r="V71" s="180"/>
      <c r="W71" s="128"/>
      <c r="X71" s="128"/>
      <c r="Y71" s="191"/>
      <c r="Z71" s="180"/>
      <c r="AA71" s="180"/>
      <c r="AB71" s="189"/>
      <c r="AC71" s="189"/>
      <c r="AD71" s="185"/>
      <c r="AE71" s="120"/>
    </row>
    <row r="72" spans="1:31" ht="12" customHeight="1">
      <c r="A72" s="128"/>
      <c r="B72" s="127"/>
      <c r="C72" s="128"/>
      <c r="D72" s="128"/>
      <c r="E72" s="128"/>
      <c r="F72" s="128"/>
      <c r="G72" s="128"/>
      <c r="H72" s="141"/>
      <c r="I72" s="180"/>
      <c r="J72" s="180"/>
      <c r="K72" s="180"/>
      <c r="L72" s="180"/>
      <c r="M72" s="180"/>
      <c r="N72" s="127"/>
      <c r="O72" s="127"/>
      <c r="P72" s="127"/>
      <c r="Q72" s="137"/>
      <c r="R72" s="137"/>
      <c r="S72" s="137"/>
      <c r="T72" s="137"/>
      <c r="U72" s="180"/>
      <c r="V72" s="180"/>
      <c r="W72" s="128"/>
      <c r="X72" s="128"/>
      <c r="Y72" s="191"/>
      <c r="Z72" s="180"/>
      <c r="AA72" s="180"/>
      <c r="AB72" s="189"/>
      <c r="AC72" s="189"/>
      <c r="AD72" s="185"/>
      <c r="AE72" s="120"/>
    </row>
    <row r="73" spans="1:31" ht="12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37"/>
      <c r="R73" s="137"/>
      <c r="S73" s="137"/>
      <c r="T73" s="137"/>
      <c r="U73" s="180"/>
      <c r="V73" s="180"/>
      <c r="W73" s="183"/>
      <c r="X73" s="183"/>
      <c r="Y73" s="191"/>
      <c r="Z73" s="180"/>
      <c r="AA73" s="180"/>
      <c r="AB73" s="189"/>
      <c r="AC73" s="189"/>
      <c r="AD73" s="185"/>
      <c r="AE73" s="120"/>
    </row>
    <row r="74" spans="1:31" ht="12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27"/>
      <c r="L74" s="127"/>
      <c r="M74" s="127"/>
      <c r="N74" s="127"/>
      <c r="O74" s="127"/>
      <c r="P74" s="127"/>
      <c r="Q74" s="127"/>
      <c r="R74" s="127"/>
      <c r="S74" s="188"/>
      <c r="T74" s="149"/>
      <c r="U74" s="180"/>
      <c r="V74" s="180"/>
      <c r="W74" s="141"/>
      <c r="X74" s="141"/>
      <c r="Y74" s="191"/>
      <c r="Z74" s="180"/>
      <c r="AA74" s="180"/>
      <c r="AB74" s="189"/>
      <c r="AC74" s="189"/>
      <c r="AD74" s="185"/>
      <c r="AE74" s="120"/>
    </row>
    <row r="75" spans="1:31" ht="12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27"/>
      <c r="L75" s="127"/>
      <c r="M75" s="127"/>
      <c r="N75" s="127"/>
      <c r="O75" s="127"/>
      <c r="P75" s="127"/>
      <c r="Q75" s="127"/>
      <c r="R75" s="127"/>
      <c r="S75" s="180"/>
      <c r="T75" s="149"/>
      <c r="U75" s="149"/>
      <c r="V75" s="180"/>
      <c r="W75" s="180"/>
      <c r="X75" s="180"/>
      <c r="Y75" s="191"/>
      <c r="Z75" s="180"/>
      <c r="AA75" s="180"/>
      <c r="AB75" s="189"/>
      <c r="AC75" s="189"/>
      <c r="AD75" s="185"/>
      <c r="AE75" s="120"/>
    </row>
    <row r="76" spans="1:31" ht="12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37"/>
      <c r="R76" s="127"/>
      <c r="S76" s="180"/>
      <c r="T76" s="183"/>
      <c r="U76" s="188"/>
      <c r="V76" s="188"/>
      <c r="W76" s="188"/>
      <c r="X76" s="188"/>
      <c r="Y76" s="180"/>
      <c r="Z76" s="180"/>
      <c r="AA76" s="180"/>
      <c r="AB76" s="189"/>
      <c r="AC76" s="189"/>
      <c r="AD76" s="185"/>
      <c r="AE76" s="120"/>
    </row>
    <row r="77" spans="1:31" ht="12" customHeight="1">
      <c r="A77" s="128"/>
      <c r="B77" s="128"/>
      <c r="C77" s="128"/>
      <c r="D77" s="128"/>
      <c r="E77" s="128"/>
      <c r="F77" s="128"/>
      <c r="G77" s="128"/>
      <c r="H77" s="128"/>
      <c r="I77" s="180"/>
      <c r="J77" s="180"/>
      <c r="K77" s="180"/>
      <c r="L77" s="180"/>
      <c r="M77" s="180"/>
      <c r="N77" s="127"/>
      <c r="O77" s="127"/>
      <c r="P77" s="127"/>
      <c r="Q77" s="127"/>
      <c r="R77" s="127"/>
      <c r="S77" s="127"/>
      <c r="T77" s="188"/>
      <c r="U77" s="188"/>
      <c r="V77" s="188"/>
      <c r="W77" s="188"/>
      <c r="X77" s="188"/>
      <c r="Y77" s="180"/>
      <c r="Z77" s="180"/>
      <c r="AA77" s="180"/>
      <c r="AB77" s="189"/>
      <c r="AC77" s="189"/>
      <c r="AD77" s="185"/>
      <c r="AE77" s="120"/>
    </row>
    <row r="78" spans="1:31" ht="12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28"/>
      <c r="L78" s="128"/>
      <c r="M78" s="128"/>
      <c r="N78" s="127"/>
      <c r="O78" s="127"/>
      <c r="P78" s="127"/>
      <c r="Q78" s="127"/>
      <c r="R78" s="127"/>
      <c r="S78" s="127"/>
      <c r="T78" s="127"/>
      <c r="U78" s="180"/>
      <c r="V78" s="180"/>
      <c r="W78" s="180"/>
      <c r="X78" s="180"/>
      <c r="Y78" s="180"/>
      <c r="Z78" s="180"/>
      <c r="AA78" s="180"/>
      <c r="AB78" s="189"/>
      <c r="AC78" s="189"/>
      <c r="AD78" s="185"/>
      <c r="AE78" s="120"/>
    </row>
    <row r="79" spans="1:31" ht="12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28"/>
      <c r="L79" s="128"/>
      <c r="M79" s="128"/>
      <c r="N79" s="127"/>
      <c r="O79" s="127"/>
      <c r="P79" s="127"/>
      <c r="Q79" s="127"/>
      <c r="R79" s="127"/>
      <c r="S79" s="127"/>
      <c r="T79" s="127"/>
      <c r="U79" s="180"/>
      <c r="V79" s="180"/>
      <c r="W79" s="180"/>
      <c r="X79" s="180"/>
      <c r="Y79" s="185"/>
      <c r="Z79" s="180"/>
      <c r="AA79" s="180"/>
      <c r="AB79" s="189"/>
      <c r="AC79" s="189"/>
      <c r="AD79" s="185"/>
      <c r="AE79" s="120"/>
    </row>
    <row r="80" spans="1:31" ht="12" customHeight="1">
      <c r="A80" s="128"/>
      <c r="B80" s="128"/>
      <c r="C80" s="128"/>
      <c r="D80" s="128"/>
      <c r="E80" s="128"/>
      <c r="F80" s="128"/>
      <c r="G80" s="128"/>
      <c r="H80" s="128"/>
      <c r="I80" s="180"/>
      <c r="J80" s="180"/>
      <c r="K80" s="180"/>
      <c r="L80" s="180"/>
      <c r="M80" s="180"/>
      <c r="N80" s="127"/>
      <c r="O80" s="127"/>
      <c r="P80" s="127"/>
      <c r="Q80" s="127"/>
      <c r="R80" s="127"/>
      <c r="S80" s="127"/>
      <c r="T80" s="127"/>
      <c r="U80" s="180"/>
      <c r="V80" s="180"/>
      <c r="W80" s="180"/>
      <c r="X80" s="180"/>
      <c r="Y80" s="180"/>
      <c r="Z80" s="180"/>
      <c r="AA80" s="180"/>
      <c r="AB80" s="180"/>
      <c r="AC80" s="180"/>
      <c r="AD80" s="185"/>
      <c r="AE80" s="120"/>
    </row>
    <row r="81" spans="1:31" ht="12" customHeight="1">
      <c r="A81" s="128"/>
      <c r="B81" s="128"/>
      <c r="C81" s="128"/>
      <c r="D81" s="128"/>
      <c r="E81" s="128"/>
      <c r="F81" s="128"/>
      <c r="G81" s="128"/>
      <c r="H81" s="128"/>
      <c r="I81" s="180"/>
      <c r="J81" s="180"/>
      <c r="K81" s="180"/>
      <c r="L81" s="180"/>
      <c r="M81" s="180"/>
      <c r="N81" s="128"/>
      <c r="O81" s="128"/>
      <c r="P81" s="127"/>
      <c r="Q81" s="127"/>
      <c r="R81" s="127"/>
      <c r="S81" s="127"/>
      <c r="T81" s="127"/>
      <c r="U81" s="180"/>
      <c r="V81" s="180"/>
      <c r="W81" s="180"/>
      <c r="X81" s="180"/>
      <c r="Y81" s="180"/>
      <c r="Z81" s="180"/>
      <c r="AA81" s="180"/>
      <c r="AB81" s="180"/>
      <c r="AC81" s="180"/>
      <c r="AD81" s="185"/>
      <c r="AE81" s="120"/>
    </row>
    <row r="82" spans="1:30" ht="12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80"/>
      <c r="L82" s="180"/>
      <c r="M82" s="180"/>
      <c r="N82" s="127"/>
      <c r="O82" s="127"/>
      <c r="P82" s="127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5"/>
    </row>
    <row r="83" spans="1:30" ht="12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80"/>
      <c r="L83" s="180"/>
      <c r="M83" s="180"/>
      <c r="N83" s="137"/>
      <c r="O83" s="137"/>
      <c r="P83" s="137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5"/>
    </row>
    <row r="84" spans="1:30" ht="12" customHeight="1">
      <c r="A84" s="180"/>
      <c r="B84" s="127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27"/>
      <c r="O84" s="137"/>
      <c r="P84" s="147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5"/>
    </row>
    <row r="85" spans="1:30" ht="12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37"/>
      <c r="O85" s="137"/>
      <c r="P85" s="137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5"/>
    </row>
    <row r="86" spans="1:30" ht="12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80"/>
      <c r="L86" s="180"/>
      <c r="M86" s="180"/>
      <c r="N86" s="127"/>
      <c r="O86" s="137"/>
      <c r="P86" s="127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5"/>
    </row>
    <row r="87" spans="1:30" ht="12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88"/>
      <c r="L87" s="180"/>
      <c r="M87" s="180"/>
      <c r="N87" s="127"/>
      <c r="O87" s="127"/>
      <c r="P87" s="127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5"/>
    </row>
    <row r="88" spans="1:30" ht="12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27"/>
      <c r="O88" s="127"/>
      <c r="P88" s="127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5"/>
    </row>
    <row r="89" spans="1:30" ht="12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27"/>
      <c r="O89" s="127"/>
      <c r="P89" s="127"/>
      <c r="Q89" s="127"/>
      <c r="R89" s="127"/>
      <c r="S89" s="127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5"/>
    </row>
    <row r="90" spans="1:30" ht="12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88"/>
      <c r="L90" s="180"/>
      <c r="M90" s="180"/>
      <c r="N90" s="127"/>
      <c r="O90" s="127"/>
      <c r="P90" s="127"/>
      <c r="Q90" s="127"/>
      <c r="R90" s="127"/>
      <c r="S90" s="127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5"/>
    </row>
    <row r="91" spans="1:30" ht="12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80"/>
      <c r="L91" s="180"/>
      <c r="M91" s="180"/>
      <c r="N91" s="127"/>
      <c r="O91" s="127"/>
      <c r="P91" s="127"/>
      <c r="Q91" s="127"/>
      <c r="R91" s="180"/>
      <c r="S91" s="127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5"/>
    </row>
    <row r="92" spans="1:30" ht="12" customHeight="1">
      <c r="A92" s="180"/>
      <c r="B92" s="127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27"/>
      <c r="O92" s="127"/>
      <c r="P92" s="127"/>
      <c r="Q92" s="127"/>
      <c r="R92" s="180"/>
      <c r="S92" s="137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5"/>
    </row>
    <row r="93" spans="1:30" ht="12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27"/>
      <c r="R93" s="180"/>
      <c r="S93" s="137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5"/>
    </row>
    <row r="94" spans="1:30" ht="12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80"/>
      <c r="L94" s="180"/>
      <c r="M94" s="180"/>
      <c r="N94" s="180"/>
      <c r="O94" s="180"/>
      <c r="P94" s="180"/>
      <c r="Q94" s="127"/>
      <c r="R94" s="127"/>
      <c r="S94" s="127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5"/>
    </row>
    <row r="95" spans="1:30" ht="12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80"/>
      <c r="L95" s="180"/>
      <c r="M95" s="180"/>
      <c r="N95" s="180"/>
      <c r="O95" s="180"/>
      <c r="P95" s="180"/>
      <c r="Q95" s="127"/>
      <c r="R95" s="127"/>
      <c r="S95" s="127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5"/>
    </row>
    <row r="96" spans="1:30" ht="14.25">
      <c r="A96" s="192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5"/>
    </row>
    <row r="97" spans="1:30" ht="14.25">
      <c r="A97" s="192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5"/>
    </row>
    <row r="98" spans="1:30" ht="14.25">
      <c r="A98" s="192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5"/>
    </row>
    <row r="99" spans="1:30" ht="12" customHeight="1">
      <c r="A99" s="185"/>
      <c r="B99" s="183"/>
      <c r="C99" s="185"/>
      <c r="D99" s="185"/>
      <c r="E99" s="185"/>
      <c r="F99" s="185"/>
      <c r="G99" s="185"/>
      <c r="H99" s="185"/>
      <c r="I99" s="185"/>
      <c r="J99" s="185"/>
      <c r="K99" s="128"/>
      <c r="L99" s="128"/>
      <c r="M99" s="128"/>
      <c r="N99" s="127"/>
      <c r="O99" s="127"/>
      <c r="P99" s="127"/>
      <c r="Q99" s="127"/>
      <c r="R99" s="127"/>
      <c r="S99" s="127"/>
      <c r="T99" s="127"/>
      <c r="U99" s="180"/>
      <c r="V99" s="180"/>
      <c r="W99" s="180"/>
      <c r="X99" s="180"/>
      <c r="Y99" s="180"/>
      <c r="Z99" s="180"/>
      <c r="AA99" s="180"/>
      <c r="AB99" s="180"/>
      <c r="AC99" s="180"/>
      <c r="AD99" s="185"/>
    </row>
    <row r="100" spans="1:30" ht="12" customHeight="1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28"/>
      <c r="L100" s="128"/>
      <c r="M100" s="128"/>
      <c r="N100" s="137"/>
      <c r="O100" s="137"/>
      <c r="P100" s="137"/>
      <c r="Q100" s="141"/>
      <c r="R100" s="141"/>
      <c r="S100" s="141"/>
      <c r="T100" s="180"/>
      <c r="U100" s="180"/>
      <c r="V100" s="180"/>
      <c r="W100" s="180"/>
      <c r="X100" s="180"/>
      <c r="Y100" s="180"/>
      <c r="Z100" s="180"/>
      <c r="AA100" s="188"/>
      <c r="AB100" s="180"/>
      <c r="AC100" s="180"/>
      <c r="AD100" s="185"/>
    </row>
    <row r="101" spans="1:31" ht="12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80"/>
      <c r="L101" s="180"/>
      <c r="M101" s="180"/>
      <c r="N101" s="127"/>
      <c r="O101" s="137"/>
      <c r="P101" s="147"/>
      <c r="Q101" s="141"/>
      <c r="R101" s="141"/>
      <c r="S101" s="128"/>
      <c r="T101" s="128"/>
      <c r="U101" s="180"/>
      <c r="V101" s="180"/>
      <c r="W101" s="128"/>
      <c r="X101" s="128"/>
      <c r="Y101" s="180"/>
      <c r="Z101" s="188"/>
      <c r="AA101" s="188"/>
      <c r="AB101" s="189"/>
      <c r="AC101" s="189"/>
      <c r="AD101" s="190"/>
      <c r="AE101" s="120"/>
    </row>
    <row r="102" spans="1:31" ht="12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80"/>
      <c r="L102" s="180"/>
      <c r="M102" s="180"/>
      <c r="N102" s="137"/>
      <c r="O102" s="137"/>
      <c r="P102" s="137"/>
      <c r="Q102" s="141"/>
      <c r="R102" s="141"/>
      <c r="S102" s="128"/>
      <c r="T102" s="128"/>
      <c r="U102" s="180"/>
      <c r="V102" s="180"/>
      <c r="W102" s="128"/>
      <c r="X102" s="128"/>
      <c r="Y102" s="180"/>
      <c r="Z102" s="188"/>
      <c r="AA102" s="188"/>
      <c r="AB102" s="189"/>
      <c r="AC102" s="189"/>
      <c r="AD102" s="190"/>
      <c r="AE102" s="120"/>
    </row>
    <row r="103" spans="1:31" ht="12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28"/>
      <c r="L103" s="128"/>
      <c r="M103" s="128"/>
      <c r="N103" s="127"/>
      <c r="O103" s="137"/>
      <c r="P103" s="127"/>
      <c r="Q103" s="127"/>
      <c r="R103" s="127"/>
      <c r="S103" s="127"/>
      <c r="T103" s="180"/>
      <c r="U103" s="180"/>
      <c r="V103" s="180"/>
      <c r="W103" s="128"/>
      <c r="X103" s="128"/>
      <c r="Y103" s="191"/>
      <c r="Z103" s="180"/>
      <c r="AA103" s="180"/>
      <c r="AB103" s="189"/>
      <c r="AC103" s="189"/>
      <c r="AD103" s="185"/>
      <c r="AE103" s="120"/>
    </row>
    <row r="104" spans="1:31" ht="12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28"/>
      <c r="M104" s="128"/>
      <c r="N104" s="127"/>
      <c r="O104" s="127"/>
      <c r="P104" s="127"/>
      <c r="Q104" s="168"/>
      <c r="R104" s="168"/>
      <c r="S104" s="168"/>
      <c r="T104" s="149"/>
      <c r="U104" s="180"/>
      <c r="V104" s="180"/>
      <c r="W104" s="128"/>
      <c r="X104" s="128"/>
      <c r="Y104" s="191"/>
      <c r="Z104" s="180"/>
      <c r="AA104" s="180"/>
      <c r="AB104" s="189"/>
      <c r="AC104" s="189"/>
      <c r="AD104" s="185"/>
      <c r="AE104" s="120"/>
    </row>
    <row r="105" spans="1:31" ht="12" customHeight="1">
      <c r="A105" s="128"/>
      <c r="B105" s="127"/>
      <c r="C105" s="128"/>
      <c r="D105" s="128"/>
      <c r="E105" s="128"/>
      <c r="F105" s="128"/>
      <c r="G105" s="128"/>
      <c r="H105" s="141"/>
      <c r="I105" s="180"/>
      <c r="J105" s="180"/>
      <c r="K105" s="180"/>
      <c r="L105" s="180"/>
      <c r="M105" s="180"/>
      <c r="N105" s="127"/>
      <c r="O105" s="127"/>
      <c r="P105" s="127"/>
      <c r="Q105" s="137"/>
      <c r="R105" s="137"/>
      <c r="S105" s="137"/>
      <c r="T105" s="137"/>
      <c r="U105" s="180"/>
      <c r="V105" s="180"/>
      <c r="W105" s="128"/>
      <c r="X105" s="128"/>
      <c r="Y105" s="191"/>
      <c r="Z105" s="180"/>
      <c r="AA105" s="180"/>
      <c r="AB105" s="189"/>
      <c r="AC105" s="189"/>
      <c r="AD105" s="185"/>
      <c r="AE105" s="120"/>
    </row>
    <row r="106" spans="1:31" ht="12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37"/>
      <c r="R106" s="137"/>
      <c r="S106" s="137"/>
      <c r="T106" s="137"/>
      <c r="U106" s="180"/>
      <c r="V106" s="180"/>
      <c r="W106" s="183"/>
      <c r="X106" s="183"/>
      <c r="Y106" s="191"/>
      <c r="Z106" s="180"/>
      <c r="AA106" s="180"/>
      <c r="AB106" s="189"/>
      <c r="AC106" s="189"/>
      <c r="AD106" s="185"/>
      <c r="AE106" s="120"/>
    </row>
    <row r="107" spans="1:31" ht="12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27"/>
      <c r="L107" s="127"/>
      <c r="M107" s="127"/>
      <c r="N107" s="127"/>
      <c r="O107" s="127"/>
      <c r="P107" s="127"/>
      <c r="Q107" s="127"/>
      <c r="R107" s="127"/>
      <c r="S107" s="188"/>
      <c r="T107" s="149"/>
      <c r="U107" s="180"/>
      <c r="V107" s="180"/>
      <c r="W107" s="141"/>
      <c r="X107" s="141"/>
      <c r="Y107" s="191"/>
      <c r="Z107" s="180"/>
      <c r="AA107" s="180"/>
      <c r="AB107" s="189"/>
      <c r="AC107" s="189"/>
      <c r="AD107" s="185"/>
      <c r="AE107" s="120"/>
    </row>
    <row r="108" spans="1:31" ht="12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27"/>
      <c r="L108" s="127"/>
      <c r="M108" s="127"/>
      <c r="N108" s="127"/>
      <c r="O108" s="127"/>
      <c r="P108" s="127"/>
      <c r="Q108" s="127"/>
      <c r="R108" s="127"/>
      <c r="S108" s="180"/>
      <c r="T108" s="149"/>
      <c r="U108" s="149"/>
      <c r="V108" s="180"/>
      <c r="W108" s="180"/>
      <c r="X108" s="180"/>
      <c r="Y108" s="191"/>
      <c r="Z108" s="180"/>
      <c r="AA108" s="180"/>
      <c r="AB108" s="189"/>
      <c r="AC108" s="189"/>
      <c r="AD108" s="185"/>
      <c r="AE108" s="120"/>
    </row>
    <row r="109" spans="1:31" ht="12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37"/>
      <c r="R109" s="127"/>
      <c r="S109" s="180"/>
      <c r="T109" s="183"/>
      <c r="U109" s="188"/>
      <c r="V109" s="188"/>
      <c r="W109" s="188"/>
      <c r="X109" s="188"/>
      <c r="Y109" s="180"/>
      <c r="Z109" s="180"/>
      <c r="AA109" s="180"/>
      <c r="AB109" s="189"/>
      <c r="AC109" s="189"/>
      <c r="AD109" s="185"/>
      <c r="AE109" s="120"/>
    </row>
    <row r="110" spans="1:31" ht="12" customHeight="1">
      <c r="A110" s="128"/>
      <c r="B110" s="128"/>
      <c r="C110" s="128"/>
      <c r="D110" s="128"/>
      <c r="E110" s="128"/>
      <c r="F110" s="128"/>
      <c r="G110" s="128"/>
      <c r="H110" s="128"/>
      <c r="I110" s="180"/>
      <c r="J110" s="180"/>
      <c r="K110" s="180"/>
      <c r="L110" s="180"/>
      <c r="M110" s="180"/>
      <c r="N110" s="127"/>
      <c r="O110" s="127"/>
      <c r="P110" s="127"/>
      <c r="Q110" s="127"/>
      <c r="R110" s="127"/>
      <c r="S110" s="127"/>
      <c r="T110" s="188"/>
      <c r="U110" s="188"/>
      <c r="V110" s="188"/>
      <c r="W110" s="188"/>
      <c r="X110" s="188"/>
      <c r="Y110" s="180"/>
      <c r="Z110" s="180"/>
      <c r="AA110" s="180"/>
      <c r="AB110" s="189"/>
      <c r="AC110" s="189"/>
      <c r="AD110" s="185"/>
      <c r="AE110" s="120"/>
    </row>
    <row r="111" spans="1:31" ht="12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28"/>
      <c r="L111" s="128"/>
      <c r="M111" s="128"/>
      <c r="N111" s="127"/>
      <c r="O111" s="127"/>
      <c r="P111" s="127"/>
      <c r="Q111" s="127"/>
      <c r="R111" s="127"/>
      <c r="S111" s="127"/>
      <c r="T111" s="127"/>
      <c r="U111" s="180"/>
      <c r="V111" s="180"/>
      <c r="W111" s="180"/>
      <c r="X111" s="180"/>
      <c r="Y111" s="180"/>
      <c r="Z111" s="180"/>
      <c r="AA111" s="180"/>
      <c r="AB111" s="189"/>
      <c r="AC111" s="189"/>
      <c r="AD111" s="185"/>
      <c r="AE111" s="120"/>
    </row>
    <row r="112" spans="1:31" ht="12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28"/>
      <c r="L112" s="128"/>
      <c r="M112" s="128"/>
      <c r="N112" s="127"/>
      <c r="O112" s="127"/>
      <c r="P112" s="127"/>
      <c r="Q112" s="127"/>
      <c r="R112" s="127"/>
      <c r="S112" s="127"/>
      <c r="T112" s="127"/>
      <c r="U112" s="180"/>
      <c r="V112" s="180"/>
      <c r="W112" s="180"/>
      <c r="X112" s="180"/>
      <c r="Y112" s="185"/>
      <c r="Z112" s="180"/>
      <c r="AA112" s="180"/>
      <c r="AB112" s="189"/>
      <c r="AC112" s="189"/>
      <c r="AD112" s="185"/>
      <c r="AE112" s="120"/>
    </row>
    <row r="113" spans="1:31" ht="12" customHeight="1">
      <c r="A113" s="128"/>
      <c r="B113" s="128"/>
      <c r="C113" s="128"/>
      <c r="D113" s="128"/>
      <c r="E113" s="128"/>
      <c r="F113" s="128"/>
      <c r="G113" s="128"/>
      <c r="H113" s="128"/>
      <c r="I113" s="180"/>
      <c r="J113" s="180"/>
      <c r="K113" s="180"/>
      <c r="L113" s="180"/>
      <c r="M113" s="180"/>
      <c r="N113" s="127"/>
      <c r="O113" s="127"/>
      <c r="P113" s="127"/>
      <c r="Q113" s="127"/>
      <c r="R113" s="127"/>
      <c r="S113" s="127"/>
      <c r="T113" s="127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5"/>
      <c r="AE113" s="120"/>
    </row>
    <row r="114" spans="1:31" ht="12" customHeight="1">
      <c r="A114" s="128"/>
      <c r="B114" s="128"/>
      <c r="C114" s="128"/>
      <c r="D114" s="128"/>
      <c r="E114" s="128"/>
      <c r="F114" s="128"/>
      <c r="G114" s="128"/>
      <c r="H114" s="128"/>
      <c r="I114" s="180"/>
      <c r="J114" s="180"/>
      <c r="K114" s="180"/>
      <c r="L114" s="180"/>
      <c r="M114" s="180"/>
      <c r="N114" s="128"/>
      <c r="O114" s="128"/>
      <c r="P114" s="127"/>
      <c r="Q114" s="127"/>
      <c r="R114" s="127"/>
      <c r="S114" s="127"/>
      <c r="T114" s="127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5"/>
      <c r="AE114" s="120"/>
    </row>
    <row r="115" spans="1:30" ht="12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80"/>
      <c r="L115" s="180"/>
      <c r="M115" s="180"/>
      <c r="N115" s="127"/>
      <c r="O115" s="127"/>
      <c r="P115" s="127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5"/>
    </row>
    <row r="116" spans="1:30" ht="12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80"/>
      <c r="L116" s="180"/>
      <c r="M116" s="180"/>
      <c r="N116" s="137"/>
      <c r="O116" s="137"/>
      <c r="P116" s="137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5"/>
    </row>
    <row r="117" spans="1:30" ht="12" customHeight="1">
      <c r="A117" s="180"/>
      <c r="B117" s="127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27"/>
      <c r="O117" s="137"/>
      <c r="P117" s="147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5"/>
    </row>
    <row r="118" spans="1:30" ht="12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37"/>
      <c r="O118" s="137"/>
      <c r="P118" s="137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5"/>
    </row>
    <row r="119" spans="1:30" ht="12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80"/>
      <c r="L119" s="180"/>
      <c r="M119" s="180"/>
      <c r="N119" s="127"/>
      <c r="O119" s="137"/>
      <c r="P119" s="127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5"/>
    </row>
    <row r="120" spans="1:30" ht="12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88"/>
      <c r="L120" s="180"/>
      <c r="M120" s="180"/>
      <c r="N120" s="127"/>
      <c r="O120" s="127"/>
      <c r="P120" s="127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5"/>
    </row>
    <row r="121" spans="1:30" ht="12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27"/>
      <c r="O121" s="127"/>
      <c r="P121" s="127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5"/>
    </row>
    <row r="122" spans="1:30" ht="12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27"/>
      <c r="O122" s="127"/>
      <c r="P122" s="127"/>
      <c r="Q122" s="127"/>
      <c r="R122" s="127"/>
      <c r="S122" s="127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5"/>
    </row>
    <row r="123" spans="1:30" ht="12" customHeight="1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8"/>
      <c r="L123" s="180"/>
      <c r="M123" s="180"/>
      <c r="N123" s="127"/>
      <c r="O123" s="127"/>
      <c r="P123" s="127"/>
      <c r="Q123" s="127"/>
      <c r="R123" s="127"/>
      <c r="S123" s="127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5"/>
    </row>
    <row r="124" spans="1:30" ht="12" customHeight="1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0"/>
      <c r="L124" s="180"/>
      <c r="M124" s="180"/>
      <c r="N124" s="127"/>
      <c r="O124" s="127"/>
      <c r="P124" s="127"/>
      <c r="Q124" s="127"/>
      <c r="R124" s="180"/>
      <c r="S124" s="127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5"/>
    </row>
    <row r="125" spans="1:30" ht="12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80"/>
      <c r="L125" s="180"/>
      <c r="M125" s="180"/>
      <c r="N125" s="127"/>
      <c r="O125" s="127"/>
      <c r="P125" s="127"/>
      <c r="Q125" s="127"/>
      <c r="R125" s="180"/>
      <c r="S125" s="137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5"/>
    </row>
    <row r="126" spans="1:30" ht="12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80"/>
      <c r="L126" s="180"/>
      <c r="M126" s="180"/>
      <c r="N126" s="180"/>
      <c r="O126" s="180"/>
      <c r="P126" s="180"/>
      <c r="Q126" s="127"/>
      <c r="R126" s="180"/>
      <c r="S126" s="137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5"/>
    </row>
    <row r="127" spans="1:30" ht="12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80"/>
      <c r="L127" s="180"/>
      <c r="M127" s="180"/>
      <c r="N127" s="180"/>
      <c r="O127" s="180"/>
      <c r="P127" s="180"/>
      <c r="Q127" s="127"/>
      <c r="R127" s="127"/>
      <c r="S127" s="127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5"/>
    </row>
    <row r="128" spans="1:30" ht="12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80"/>
      <c r="L128" s="180"/>
      <c r="M128" s="180"/>
      <c r="N128" s="180"/>
      <c r="O128" s="180"/>
      <c r="P128" s="180"/>
      <c r="Q128" s="127"/>
      <c r="R128" s="127"/>
      <c r="S128" s="127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5"/>
    </row>
    <row r="129" spans="1:30" ht="14.25">
      <c r="A129" s="192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5"/>
    </row>
    <row r="130" spans="1:30" ht="14.25">
      <c r="A130" s="192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5"/>
    </row>
    <row r="131" spans="1:30" ht="14.25">
      <c r="A131" s="192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5"/>
    </row>
    <row r="132" spans="1:30" ht="14.25">
      <c r="A132" s="192"/>
      <c r="B132" s="183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5"/>
    </row>
    <row r="133" spans="1:30" ht="14.25">
      <c r="A133" s="192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5"/>
    </row>
    <row r="134" spans="1:31" ht="12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27"/>
      <c r="L134" s="127"/>
      <c r="M134" s="127"/>
      <c r="N134" s="127"/>
      <c r="O134" s="127"/>
      <c r="P134" s="127"/>
      <c r="Q134" s="127"/>
      <c r="R134" s="127"/>
      <c r="S134" s="188"/>
      <c r="T134" s="149"/>
      <c r="U134" s="180"/>
      <c r="V134" s="180"/>
      <c r="W134" s="141"/>
      <c r="X134" s="141"/>
      <c r="Y134" s="191"/>
      <c r="Z134" s="180"/>
      <c r="AA134" s="180"/>
      <c r="AB134" s="189"/>
      <c r="AC134" s="189"/>
      <c r="AD134" s="185"/>
      <c r="AE134" s="120"/>
    </row>
    <row r="135" spans="1:31" ht="12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27"/>
      <c r="L135" s="127"/>
      <c r="M135" s="127"/>
      <c r="N135" s="127"/>
      <c r="O135" s="127"/>
      <c r="P135" s="127"/>
      <c r="Q135" s="127"/>
      <c r="R135" s="127"/>
      <c r="S135" s="180"/>
      <c r="T135" s="149"/>
      <c r="U135" s="149"/>
      <c r="V135" s="180"/>
      <c r="W135" s="180"/>
      <c r="X135" s="180"/>
      <c r="Y135" s="191"/>
      <c r="Z135" s="180"/>
      <c r="AA135" s="180"/>
      <c r="AB135" s="189"/>
      <c r="AC135" s="189"/>
      <c r="AD135" s="185"/>
      <c r="AE135" s="120"/>
    </row>
    <row r="136" spans="1:31" ht="12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37"/>
      <c r="R136" s="127"/>
      <c r="S136" s="180"/>
      <c r="T136" s="183"/>
      <c r="U136" s="188"/>
      <c r="V136" s="188"/>
      <c r="W136" s="188"/>
      <c r="X136" s="188"/>
      <c r="Y136" s="180"/>
      <c r="Z136" s="180"/>
      <c r="AA136" s="180"/>
      <c r="AB136" s="189"/>
      <c r="AC136" s="189"/>
      <c r="AD136" s="185"/>
      <c r="AE136" s="120"/>
    </row>
    <row r="137" spans="1:31" ht="12" customHeight="1">
      <c r="A137" s="128"/>
      <c r="B137" s="128"/>
      <c r="C137" s="128"/>
      <c r="D137" s="128"/>
      <c r="E137" s="128"/>
      <c r="F137" s="128"/>
      <c r="G137" s="128"/>
      <c r="H137" s="128"/>
      <c r="I137" s="180"/>
      <c r="J137" s="180"/>
      <c r="K137" s="180"/>
      <c r="L137" s="180"/>
      <c r="M137" s="180"/>
      <c r="N137" s="127"/>
      <c r="O137" s="127"/>
      <c r="P137" s="127"/>
      <c r="Q137" s="127"/>
      <c r="R137" s="127"/>
      <c r="S137" s="127"/>
      <c r="T137" s="188"/>
      <c r="U137" s="188"/>
      <c r="V137" s="188"/>
      <c r="W137" s="188"/>
      <c r="X137" s="188"/>
      <c r="Y137" s="180"/>
      <c r="Z137" s="180"/>
      <c r="AA137" s="180"/>
      <c r="AB137" s="189"/>
      <c r="AC137" s="189"/>
      <c r="AD137" s="185"/>
      <c r="AE137" s="120"/>
    </row>
    <row r="138" spans="1:31" ht="12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28"/>
      <c r="L138" s="128"/>
      <c r="M138" s="128"/>
      <c r="N138" s="127"/>
      <c r="O138" s="127"/>
      <c r="P138" s="127"/>
      <c r="Q138" s="127"/>
      <c r="R138" s="127"/>
      <c r="S138" s="180"/>
      <c r="T138" s="127"/>
      <c r="U138" s="180"/>
      <c r="V138" s="185"/>
      <c r="W138" s="180"/>
      <c r="X138" s="180"/>
      <c r="Y138" s="180"/>
      <c r="Z138" s="180"/>
      <c r="AA138" s="180"/>
      <c r="AB138" s="189"/>
      <c r="AC138" s="189"/>
      <c r="AD138" s="185"/>
      <c r="AE138" s="120"/>
    </row>
    <row r="139" spans="1:31" ht="12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28"/>
      <c r="L139" s="128"/>
      <c r="M139" s="128"/>
      <c r="N139" s="127"/>
      <c r="O139" s="127"/>
      <c r="P139" s="127"/>
      <c r="Q139" s="127"/>
      <c r="R139" s="127"/>
      <c r="S139" s="127"/>
      <c r="T139" s="127"/>
      <c r="U139" s="180"/>
      <c r="V139" s="180"/>
      <c r="W139" s="180"/>
      <c r="X139" s="180"/>
      <c r="Y139" s="185"/>
      <c r="Z139" s="180"/>
      <c r="AA139" s="180"/>
      <c r="AB139" s="189"/>
      <c r="AC139" s="189"/>
      <c r="AD139" s="185"/>
      <c r="AE139" s="120"/>
    </row>
    <row r="140" spans="1:31" ht="12" customHeight="1">
      <c r="A140" s="128"/>
      <c r="B140" s="128"/>
      <c r="C140" s="128"/>
      <c r="D140" s="128"/>
      <c r="E140" s="128"/>
      <c r="F140" s="128"/>
      <c r="G140" s="128"/>
      <c r="H140" s="128"/>
      <c r="I140" s="180"/>
      <c r="J140" s="180"/>
      <c r="K140" s="180"/>
      <c r="L140" s="180"/>
      <c r="M140" s="180"/>
      <c r="N140" s="127"/>
      <c r="O140" s="127"/>
      <c r="P140" s="127"/>
      <c r="Q140" s="127"/>
      <c r="R140" s="127"/>
      <c r="S140" s="127"/>
      <c r="T140" s="127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5"/>
      <c r="AE140" s="120"/>
    </row>
    <row r="141" spans="1:31" ht="12" customHeight="1">
      <c r="A141" s="128"/>
      <c r="B141" s="128"/>
      <c r="C141" s="128"/>
      <c r="D141" s="128"/>
      <c r="E141" s="128"/>
      <c r="F141" s="128"/>
      <c r="G141" s="128"/>
      <c r="H141" s="128"/>
      <c r="I141" s="180"/>
      <c r="J141" s="180"/>
      <c r="K141" s="180"/>
      <c r="L141" s="180"/>
      <c r="M141" s="180"/>
      <c r="N141" s="128"/>
      <c r="O141" s="128"/>
      <c r="P141" s="127"/>
      <c r="Q141" s="127"/>
      <c r="R141" s="127"/>
      <c r="S141" s="127"/>
      <c r="T141" s="127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5"/>
      <c r="AE141" s="120"/>
    </row>
    <row r="142" spans="1:30" ht="12" customHeigh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80"/>
      <c r="L142" s="180"/>
      <c r="M142" s="180"/>
      <c r="N142" s="127"/>
      <c r="O142" s="127"/>
      <c r="P142" s="127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5"/>
    </row>
    <row r="143" spans="1:30" ht="12" customHeight="1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80"/>
      <c r="L143" s="180"/>
      <c r="M143" s="180"/>
      <c r="N143" s="137"/>
      <c r="O143" s="137"/>
      <c r="P143" s="137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5"/>
    </row>
    <row r="144" spans="1:30" ht="12" customHeight="1">
      <c r="A144" s="180"/>
      <c r="B144" s="127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27"/>
      <c r="O144" s="137"/>
      <c r="P144" s="147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5"/>
    </row>
    <row r="145" spans="1:30" ht="12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37"/>
      <c r="O145" s="137"/>
      <c r="P145" s="137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5"/>
    </row>
    <row r="146" spans="1:30" ht="12" customHeight="1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80"/>
      <c r="L146" s="180"/>
      <c r="M146" s="180"/>
      <c r="N146" s="127"/>
      <c r="O146" s="137"/>
      <c r="P146" s="127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5"/>
    </row>
    <row r="147" spans="1:30" ht="12" customHeight="1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88"/>
      <c r="L147" s="180"/>
      <c r="M147" s="180"/>
      <c r="N147" s="127"/>
      <c r="O147" s="127"/>
      <c r="P147" s="127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5"/>
    </row>
    <row r="148" spans="1:30" ht="14.25">
      <c r="A148" s="192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5"/>
    </row>
    <row r="149" spans="1:30" ht="14.25">
      <c r="A149" s="192"/>
      <c r="B149" s="183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5"/>
    </row>
    <row r="150" spans="1:30" ht="14.25">
      <c r="A150" s="192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5"/>
    </row>
    <row r="151" spans="1:31" ht="12" customHeight="1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27"/>
      <c r="L151" s="127"/>
      <c r="M151" s="127"/>
      <c r="N151" s="127"/>
      <c r="O151" s="127"/>
      <c r="P151" s="127"/>
      <c r="Q151" s="127"/>
      <c r="R151" s="127"/>
      <c r="S151" s="188"/>
      <c r="T151" s="149"/>
      <c r="U151" s="180"/>
      <c r="V151" s="180"/>
      <c r="W151" s="141"/>
      <c r="X151" s="141"/>
      <c r="Y151" s="191"/>
      <c r="Z151" s="180"/>
      <c r="AA151" s="180"/>
      <c r="AB151" s="189"/>
      <c r="AC151" s="189"/>
      <c r="AD151" s="185"/>
      <c r="AE151" s="120"/>
    </row>
    <row r="152" spans="1:31" ht="12" customHeight="1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27"/>
      <c r="L152" s="127"/>
      <c r="M152" s="127"/>
      <c r="N152" s="127"/>
      <c r="O152" s="127"/>
      <c r="P152" s="127"/>
      <c r="Q152" s="180"/>
      <c r="R152" s="127"/>
      <c r="S152" s="180"/>
      <c r="T152" s="149"/>
      <c r="U152" s="149"/>
      <c r="V152" s="180"/>
      <c r="W152" s="180"/>
      <c r="X152" s="180"/>
      <c r="Y152" s="191"/>
      <c r="Z152" s="180"/>
      <c r="AA152" s="180"/>
      <c r="AB152" s="189"/>
      <c r="AC152" s="189"/>
      <c r="AD152" s="185"/>
      <c r="AE152" s="120"/>
    </row>
    <row r="153" spans="1:31" ht="12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37"/>
      <c r="R153" s="127"/>
      <c r="S153" s="180"/>
      <c r="T153" s="183"/>
      <c r="U153" s="188"/>
      <c r="V153" s="188"/>
      <c r="W153" s="188"/>
      <c r="X153" s="188"/>
      <c r="Y153" s="180"/>
      <c r="Z153" s="180"/>
      <c r="AA153" s="180"/>
      <c r="AB153" s="189"/>
      <c r="AC153" s="189"/>
      <c r="AD153" s="185"/>
      <c r="AE153" s="120"/>
    </row>
    <row r="154" spans="1:31" ht="12" customHeight="1">
      <c r="A154" s="128"/>
      <c r="B154" s="128"/>
      <c r="C154" s="128"/>
      <c r="D154" s="128"/>
      <c r="E154" s="128"/>
      <c r="F154" s="128"/>
      <c r="G154" s="128"/>
      <c r="H154" s="128"/>
      <c r="I154" s="180"/>
      <c r="J154" s="180"/>
      <c r="K154" s="180"/>
      <c r="L154" s="180"/>
      <c r="M154" s="180"/>
      <c r="N154" s="127"/>
      <c r="O154" s="127"/>
      <c r="P154" s="127"/>
      <c r="Q154" s="127"/>
      <c r="R154" s="127"/>
      <c r="S154" s="127"/>
      <c r="T154" s="188"/>
      <c r="U154" s="188"/>
      <c r="V154" s="188"/>
      <c r="W154" s="188"/>
      <c r="X154" s="188"/>
      <c r="Y154" s="180"/>
      <c r="Z154" s="180"/>
      <c r="AA154" s="180"/>
      <c r="AB154" s="189"/>
      <c r="AC154" s="189"/>
      <c r="AD154" s="185"/>
      <c r="AE154" s="120"/>
    </row>
    <row r="155" spans="1:31" ht="12" customHeight="1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28"/>
      <c r="L155" s="128"/>
      <c r="M155" s="128"/>
      <c r="N155" s="127"/>
      <c r="O155" s="127"/>
      <c r="P155" s="127"/>
      <c r="Q155" s="127"/>
      <c r="R155" s="127"/>
      <c r="S155" s="185"/>
      <c r="T155" s="127"/>
      <c r="U155" s="180"/>
      <c r="V155" s="185"/>
      <c r="W155" s="180"/>
      <c r="X155" s="180"/>
      <c r="Y155" s="180"/>
      <c r="Z155" s="180"/>
      <c r="AA155" s="180"/>
      <c r="AB155" s="189"/>
      <c r="AC155" s="189"/>
      <c r="AD155" s="185"/>
      <c r="AE155" s="120"/>
    </row>
    <row r="156" spans="1:31" ht="12" customHeight="1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28"/>
      <c r="L156" s="128"/>
      <c r="M156" s="128"/>
      <c r="N156" s="127"/>
      <c r="O156" s="127"/>
      <c r="P156" s="127"/>
      <c r="Q156" s="127"/>
      <c r="R156" s="127"/>
      <c r="S156" s="127"/>
      <c r="T156" s="127"/>
      <c r="U156" s="180"/>
      <c r="V156" s="180"/>
      <c r="W156" s="180"/>
      <c r="X156" s="180"/>
      <c r="Y156" s="185"/>
      <c r="Z156" s="180"/>
      <c r="AA156" s="180"/>
      <c r="AB156" s="189"/>
      <c r="AC156" s="189"/>
      <c r="AD156" s="185"/>
      <c r="AE156" s="120"/>
    </row>
    <row r="157" spans="1:31" ht="12" customHeight="1">
      <c r="A157" s="128"/>
      <c r="B157" s="128"/>
      <c r="C157" s="128"/>
      <c r="D157" s="128"/>
      <c r="E157" s="128"/>
      <c r="F157" s="128"/>
      <c r="G157" s="128"/>
      <c r="H157" s="128"/>
      <c r="I157" s="180"/>
      <c r="J157" s="180"/>
      <c r="K157" s="180"/>
      <c r="L157" s="180"/>
      <c r="M157" s="180"/>
      <c r="N157" s="127"/>
      <c r="O157" s="127"/>
      <c r="P157" s="127"/>
      <c r="Q157" s="127"/>
      <c r="R157" s="127"/>
      <c r="S157" s="127"/>
      <c r="T157" s="127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5"/>
      <c r="AE157" s="120"/>
    </row>
    <row r="158" spans="1:30" ht="14.25">
      <c r="A158" s="192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5"/>
    </row>
    <row r="159" spans="1:30" ht="14.25">
      <c r="A159" s="192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5"/>
    </row>
    <row r="160" spans="1:30" ht="14.25">
      <c r="A160" s="192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5"/>
    </row>
    <row r="161" spans="1:30" ht="14.25">
      <c r="A161" s="192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5"/>
    </row>
    <row r="162" spans="1:30" ht="14.25">
      <c r="A162" s="192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5"/>
    </row>
    <row r="163" spans="1:30" ht="14.25">
      <c r="A163" s="192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5"/>
    </row>
    <row r="164" spans="1:30" ht="14.25">
      <c r="A164" s="192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5"/>
    </row>
    <row r="165" spans="1:30" ht="14.25">
      <c r="A165" s="192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5"/>
    </row>
    <row r="166" spans="1:30" ht="14.25">
      <c r="A166" s="192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5"/>
    </row>
    <row r="167" spans="1:30" ht="14.25">
      <c r="A167" s="192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5"/>
    </row>
    <row r="168" spans="1:30" ht="14.25">
      <c r="A168" s="192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5"/>
    </row>
    <row r="169" spans="1:30" ht="14.25">
      <c r="A169" s="192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5"/>
    </row>
    <row r="170" spans="1:30" ht="14.25">
      <c r="A170" s="192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5"/>
    </row>
    <row r="171" spans="1:30" ht="14.25">
      <c r="A171" s="192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5"/>
    </row>
    <row r="172" spans="1:30" ht="14.25">
      <c r="A172" s="192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5"/>
    </row>
    <row r="173" spans="1:30" ht="14.25">
      <c r="A173" s="192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5"/>
    </row>
    <row r="174" spans="1:30" ht="14.25">
      <c r="A174" s="192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5"/>
    </row>
    <row r="175" spans="1:30" ht="14.25">
      <c r="A175" s="192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5"/>
    </row>
    <row r="176" spans="1:30" ht="14.25">
      <c r="A176" s="192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5"/>
    </row>
    <row r="177" spans="1:30" ht="14.25">
      <c r="A177" s="192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5"/>
    </row>
    <row r="178" spans="1:30" ht="14.25">
      <c r="A178" s="192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5"/>
    </row>
    <row r="179" spans="1:30" ht="14.25">
      <c r="A179" s="192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5"/>
    </row>
    <row r="180" spans="1:30" ht="14.25">
      <c r="A180" s="192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5"/>
    </row>
    <row r="181" spans="1:30" ht="14.25">
      <c r="A181" s="192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5"/>
    </row>
    <row r="182" spans="1:30" ht="14.25">
      <c r="A182" s="192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5"/>
    </row>
    <row r="183" spans="1:30" ht="14.25">
      <c r="A183" s="192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5"/>
    </row>
    <row r="184" spans="1:30" ht="14.25">
      <c r="A184" s="192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5"/>
    </row>
    <row r="185" spans="1:30" ht="14.25">
      <c r="A185" s="192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5"/>
    </row>
    <row r="186" spans="1:30" ht="14.25">
      <c r="A186" s="192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5"/>
    </row>
    <row r="187" spans="1:30" ht="14.25">
      <c r="A187" s="192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5"/>
    </row>
    <row r="188" spans="1:30" ht="14.25">
      <c r="A188" s="192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5"/>
    </row>
    <row r="189" spans="1:30" ht="14.25">
      <c r="A189" s="192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5"/>
    </row>
    <row r="190" spans="1:30" ht="14.25">
      <c r="A190" s="192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5"/>
    </row>
    <row r="191" spans="1:30" ht="14.25">
      <c r="A191" s="192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5"/>
    </row>
    <row r="192" spans="1:30" ht="14.25">
      <c r="A192" s="192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5"/>
    </row>
    <row r="193" spans="1:30" ht="14.25">
      <c r="A193" s="192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5"/>
    </row>
    <row r="194" spans="1:30" ht="14.25">
      <c r="A194" s="192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5"/>
    </row>
    <row r="195" spans="1:30" ht="14.25">
      <c r="A195" s="192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5"/>
    </row>
    <row r="196" spans="1:30" ht="14.25">
      <c r="A196" s="192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5"/>
    </row>
    <row r="197" spans="1:30" ht="14.25">
      <c r="A197" s="192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5"/>
    </row>
    <row r="198" spans="1:30" ht="14.25">
      <c r="A198" s="192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5"/>
    </row>
    <row r="199" spans="1:30" ht="14.25">
      <c r="A199" s="192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5"/>
    </row>
    <row r="200" spans="1:30" ht="14.25">
      <c r="A200" s="192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5"/>
    </row>
    <row r="201" spans="1:30" ht="14.25">
      <c r="A201" s="192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5"/>
    </row>
    <row r="202" spans="1:30" ht="14.25">
      <c r="A202" s="192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5"/>
    </row>
    <row r="203" spans="1:30" ht="14.25">
      <c r="A203" s="192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5"/>
    </row>
    <row r="204" spans="1:30" ht="14.25">
      <c r="A204" s="192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5"/>
    </row>
    <row r="205" spans="1:30" ht="14.25">
      <c r="A205" s="192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5"/>
    </row>
    <row r="206" spans="1:30" ht="14.25">
      <c r="A206" s="192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5"/>
    </row>
    <row r="207" spans="1:30" ht="14.25">
      <c r="A207" s="192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5"/>
    </row>
    <row r="208" spans="1:30" ht="14.25">
      <c r="A208" s="192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5"/>
    </row>
    <row r="209" spans="1:30" ht="14.25">
      <c r="A209" s="192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5"/>
    </row>
    <row r="210" spans="1:30" ht="14.25">
      <c r="A210" s="192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5"/>
    </row>
    <row r="211" spans="1:30" ht="14.25">
      <c r="A211" s="192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5"/>
    </row>
    <row r="212" spans="1:30" ht="14.25">
      <c r="A212" s="192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5"/>
    </row>
    <row r="213" spans="1:30" ht="14.25">
      <c r="A213" s="192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5"/>
    </row>
    <row r="214" spans="1:30" ht="14.25">
      <c r="A214" s="192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5"/>
    </row>
    <row r="215" spans="1:30" ht="14.25">
      <c r="A215" s="192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5"/>
    </row>
    <row r="216" spans="1:30" ht="14.25">
      <c r="A216" s="192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5"/>
    </row>
    <row r="217" spans="1:30" ht="14.25">
      <c r="A217" s="192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5"/>
    </row>
    <row r="218" spans="1:30" ht="14.25">
      <c r="A218" s="192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5"/>
    </row>
    <row r="219" spans="1:30" ht="14.25">
      <c r="A219" s="192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5"/>
    </row>
    <row r="220" spans="1:30" ht="14.25">
      <c r="A220" s="192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5"/>
    </row>
    <row r="221" spans="1:30" ht="14.25">
      <c r="A221" s="192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5"/>
    </row>
    <row r="222" spans="1:30" ht="14.25">
      <c r="A222" s="192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5"/>
    </row>
    <row r="223" spans="1:30" ht="14.25">
      <c r="A223" s="192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5"/>
    </row>
    <row r="224" spans="1:30" ht="14.25">
      <c r="A224" s="192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5"/>
    </row>
    <row r="225" spans="1:30" ht="14.25">
      <c r="A225" s="192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5"/>
    </row>
    <row r="226" spans="1:30" ht="14.25">
      <c r="A226" s="192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5"/>
    </row>
    <row r="227" spans="1:30" ht="14.25">
      <c r="A227" s="192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5"/>
    </row>
    <row r="228" spans="1:30" ht="14.25">
      <c r="A228" s="192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5"/>
    </row>
    <row r="229" spans="1:30" ht="14.25">
      <c r="A229" s="192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5"/>
    </row>
    <row r="230" spans="1:30" ht="14.25">
      <c r="A230" s="192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5"/>
    </row>
    <row r="231" spans="1:30" ht="14.25">
      <c r="A231" s="192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5"/>
    </row>
    <row r="232" spans="1:30" ht="14.25">
      <c r="A232" s="192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5"/>
    </row>
    <row r="233" spans="1:30" ht="14.25">
      <c r="A233" s="192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5"/>
    </row>
    <row r="234" spans="1:30" ht="14.25">
      <c r="A234" s="192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5"/>
    </row>
    <row r="235" spans="1:30" ht="14.25">
      <c r="A235" s="192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5"/>
    </row>
    <row r="236" spans="1:30" ht="14.25">
      <c r="A236" s="192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5"/>
    </row>
    <row r="237" spans="1:30" ht="14.25">
      <c r="A237" s="192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5"/>
    </row>
    <row r="238" spans="1:30" ht="14.25">
      <c r="A238" s="192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5"/>
    </row>
    <row r="239" spans="1:30" ht="14.25">
      <c r="A239" s="192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5"/>
    </row>
    <row r="240" spans="1:30" ht="14.25">
      <c r="A240" s="192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5"/>
    </row>
    <row r="241" spans="1:30" ht="14.25">
      <c r="A241" s="192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5"/>
    </row>
    <row r="242" spans="1:30" ht="14.25">
      <c r="A242" s="192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5"/>
    </row>
    <row r="243" spans="1:30" ht="14.25">
      <c r="A243" s="192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5"/>
    </row>
    <row r="244" spans="1:30" ht="14.25">
      <c r="A244" s="192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5"/>
    </row>
    <row r="245" spans="1:30" ht="14.25">
      <c r="A245" s="192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5"/>
    </row>
    <row r="246" spans="1:30" ht="14.25">
      <c r="A246" s="192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5"/>
    </row>
    <row r="247" spans="1:30" ht="14.25">
      <c r="A247" s="192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5"/>
    </row>
    <row r="248" spans="1:30" ht="14.25">
      <c r="A248" s="192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5"/>
    </row>
    <row r="249" spans="1:30" ht="14.25">
      <c r="A249" s="192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5"/>
    </row>
    <row r="250" spans="1:30" ht="14.25">
      <c r="A250" s="192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5"/>
    </row>
    <row r="251" spans="1:30" ht="14.25">
      <c r="A251" s="192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5"/>
    </row>
    <row r="252" spans="1:30" ht="14.25">
      <c r="A252" s="192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5"/>
    </row>
    <row r="253" spans="1:30" ht="14.25">
      <c r="A253" s="192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5"/>
    </row>
    <row r="254" spans="1:30" ht="14.25">
      <c r="A254" s="192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5"/>
    </row>
    <row r="255" spans="1:30" ht="14.25">
      <c r="A255" s="192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5"/>
    </row>
    <row r="256" spans="1:30" ht="14.25">
      <c r="A256" s="192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5"/>
    </row>
    <row r="257" spans="1:30" ht="14.25">
      <c r="A257" s="192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5"/>
    </row>
    <row r="258" spans="1:30" ht="14.25">
      <c r="A258" s="192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5"/>
    </row>
    <row r="259" spans="1:30" ht="14.25">
      <c r="A259" s="192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5"/>
    </row>
    <row r="260" spans="1:30" ht="14.25">
      <c r="A260" s="192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5"/>
    </row>
    <row r="261" spans="1:30" ht="14.25">
      <c r="A261" s="192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5"/>
    </row>
    <row r="262" spans="1:30" ht="14.25">
      <c r="A262" s="192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5"/>
    </row>
    <row r="263" spans="1:30" ht="14.25">
      <c r="A263" s="192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5"/>
    </row>
    <row r="264" spans="1:30" ht="14.25">
      <c r="A264" s="192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5"/>
    </row>
    <row r="265" spans="1:30" ht="14.25">
      <c r="A265" s="192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5"/>
    </row>
    <row r="266" spans="1:30" ht="14.25">
      <c r="A266" s="192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5"/>
    </row>
    <row r="267" spans="1:30" ht="14.25">
      <c r="A267" s="192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5"/>
    </row>
    <row r="268" spans="1:30" ht="14.25">
      <c r="A268" s="192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5"/>
    </row>
    <row r="269" spans="1:30" ht="14.25">
      <c r="A269" s="192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5"/>
    </row>
    <row r="270" spans="1:30" ht="14.25">
      <c r="A270" s="192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5"/>
    </row>
    <row r="271" spans="1:30" ht="14.25">
      <c r="A271" s="192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5"/>
    </row>
    <row r="272" spans="1:30" ht="14.25">
      <c r="A272" s="192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5"/>
    </row>
    <row r="273" spans="1:30" ht="14.25">
      <c r="A273" s="192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5"/>
    </row>
    <row r="274" spans="1:30" ht="14.25">
      <c r="A274" s="192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5"/>
    </row>
    <row r="275" spans="1:30" ht="14.25">
      <c r="A275" s="192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5"/>
    </row>
    <row r="276" spans="1:30" ht="14.25">
      <c r="A276" s="192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5"/>
    </row>
    <row r="277" spans="1:30" ht="14.25">
      <c r="A277" s="192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5"/>
    </row>
    <row r="278" spans="1:30" ht="14.25">
      <c r="A278" s="192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5"/>
    </row>
    <row r="279" spans="1:30" ht="14.25">
      <c r="A279" s="192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5"/>
    </row>
    <row r="280" spans="1:30" ht="14.25">
      <c r="A280" s="192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5"/>
    </row>
    <row r="281" spans="1:30" ht="14.25">
      <c r="A281" s="192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5"/>
    </row>
    <row r="282" spans="1:30" ht="14.25">
      <c r="A282" s="192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5"/>
    </row>
    <row r="283" spans="1:30" ht="14.25">
      <c r="A283" s="192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5"/>
    </row>
    <row r="284" spans="1:30" ht="14.25">
      <c r="A284" s="192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5"/>
    </row>
    <row r="285" spans="1:30" ht="14.25">
      <c r="A285" s="192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5"/>
    </row>
    <row r="286" spans="1:30" ht="14.25">
      <c r="A286" s="192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5"/>
    </row>
    <row r="287" spans="1:30" ht="14.25">
      <c r="A287" s="192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5"/>
    </row>
    <row r="288" spans="1:30" ht="14.25">
      <c r="A288" s="192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5"/>
    </row>
    <row r="289" spans="1:30" ht="14.25">
      <c r="A289" s="192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5"/>
    </row>
    <row r="290" spans="1:30" ht="14.25">
      <c r="A290" s="192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5"/>
    </row>
    <row r="291" spans="1:30" ht="14.25">
      <c r="A291" s="192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5"/>
    </row>
    <row r="292" spans="1:30" ht="14.25">
      <c r="A292" s="192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5"/>
    </row>
    <row r="293" spans="1:30" ht="14.25">
      <c r="A293" s="192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5"/>
    </row>
    <row r="294" spans="1:30" ht="14.25">
      <c r="A294" s="192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5"/>
    </row>
    <row r="295" spans="1:30" ht="14.25">
      <c r="A295" s="192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5"/>
    </row>
    <row r="296" spans="1:30" ht="14.25">
      <c r="A296" s="192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5"/>
    </row>
    <row r="297" spans="1:30" ht="14.25">
      <c r="A297" s="192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5"/>
    </row>
    <row r="298" spans="1:30" ht="14.25">
      <c r="A298" s="192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5"/>
    </row>
    <row r="299" spans="1:30" ht="14.25">
      <c r="A299" s="192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5"/>
    </row>
    <row r="300" spans="1:30" ht="14.25">
      <c r="A300" s="192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5"/>
    </row>
    <row r="301" spans="1:30" ht="14.25">
      <c r="A301" s="192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5"/>
    </row>
    <row r="302" spans="1:30" ht="14.25">
      <c r="A302" s="192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5"/>
    </row>
    <row r="303" spans="1:30" ht="14.25">
      <c r="A303" s="192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5"/>
    </row>
    <row r="304" spans="1:30" ht="14.25">
      <c r="A304" s="192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5"/>
    </row>
    <row r="305" spans="1:30" ht="14.25">
      <c r="A305" s="192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5"/>
    </row>
    <row r="306" spans="1:30" ht="14.25">
      <c r="A306" s="192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5"/>
    </row>
    <row r="307" spans="1:30" ht="14.25">
      <c r="A307" s="192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5"/>
    </row>
    <row r="308" spans="1:30" ht="14.25">
      <c r="A308" s="192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5"/>
    </row>
    <row r="309" spans="1:30" ht="14.25">
      <c r="A309" s="192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5"/>
    </row>
    <row r="310" spans="1:30" ht="14.25">
      <c r="A310" s="192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5"/>
    </row>
    <row r="311" spans="1:30" ht="14.25">
      <c r="A311" s="192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5"/>
    </row>
    <row r="312" spans="1:30" ht="14.25">
      <c r="A312" s="192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5"/>
    </row>
    <row r="313" spans="1:30" ht="14.25">
      <c r="A313" s="192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5"/>
    </row>
    <row r="314" spans="1:30" ht="14.25">
      <c r="A314" s="192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5"/>
    </row>
    <row r="315" spans="1:30" ht="14.25">
      <c r="A315" s="192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5"/>
    </row>
    <row r="316" spans="1:30" ht="14.25">
      <c r="A316" s="192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5"/>
    </row>
    <row r="317" spans="1:30" ht="14.25">
      <c r="A317" s="192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5"/>
    </row>
    <row r="318" spans="1:30" ht="14.25">
      <c r="A318" s="192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5"/>
    </row>
    <row r="319" spans="1:30" ht="14.25">
      <c r="A319" s="192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5"/>
    </row>
    <row r="320" spans="1:30" ht="14.25">
      <c r="A320" s="192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5"/>
    </row>
    <row r="321" spans="1:30" ht="14.25">
      <c r="A321" s="192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5"/>
    </row>
    <row r="322" spans="1:30" ht="14.25">
      <c r="A322" s="192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5"/>
    </row>
    <row r="323" spans="1:30" ht="14.25">
      <c r="A323" s="192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5"/>
    </row>
    <row r="324" spans="1:30" ht="14.25">
      <c r="A324" s="192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5"/>
    </row>
    <row r="325" spans="1:30" ht="14.25">
      <c r="A325" s="192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5"/>
    </row>
    <row r="326" spans="1:30" ht="14.25">
      <c r="A326" s="192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5"/>
    </row>
    <row r="327" spans="1:30" ht="14.25">
      <c r="A327" s="192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5"/>
    </row>
    <row r="328" spans="1:30" ht="14.25">
      <c r="A328" s="192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5"/>
    </row>
    <row r="329" spans="1:30" ht="14.25">
      <c r="A329" s="192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5"/>
    </row>
    <row r="330" spans="1:30" ht="14.25">
      <c r="A330" s="192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5"/>
    </row>
    <row r="331" spans="1:30" ht="14.25">
      <c r="A331" s="192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5"/>
    </row>
    <row r="332" spans="1:30" ht="14.25">
      <c r="A332" s="192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5"/>
    </row>
    <row r="333" spans="1:30" ht="14.25">
      <c r="A333" s="192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5"/>
    </row>
    <row r="334" spans="1:30" ht="14.25">
      <c r="A334" s="192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5"/>
    </row>
    <row r="335" spans="1:30" ht="14.25">
      <c r="A335" s="192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5"/>
    </row>
    <row r="336" spans="1:30" ht="14.25">
      <c r="A336" s="192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5"/>
    </row>
    <row r="337" spans="1:30" ht="14.25">
      <c r="A337" s="192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5"/>
    </row>
    <row r="338" spans="1:30" ht="14.25">
      <c r="A338" s="192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5"/>
    </row>
    <row r="339" spans="1:30" ht="14.25">
      <c r="A339" s="192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5"/>
    </row>
    <row r="340" spans="1:30" ht="14.25">
      <c r="A340" s="192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5"/>
    </row>
    <row r="341" spans="1:30" ht="14.25">
      <c r="A341" s="192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5"/>
    </row>
    <row r="342" spans="1:30" ht="14.25">
      <c r="A342" s="192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5"/>
    </row>
    <row r="343" spans="1:30" ht="14.25">
      <c r="A343" s="192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5"/>
    </row>
    <row r="344" spans="1:30" ht="14.25">
      <c r="A344" s="192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5"/>
    </row>
    <row r="345" spans="1:30" ht="14.25">
      <c r="A345" s="192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5"/>
    </row>
    <row r="346" spans="1:30" ht="14.25">
      <c r="A346" s="192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5"/>
    </row>
    <row r="347" spans="1:30" ht="14.25">
      <c r="A347" s="192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5"/>
    </row>
    <row r="348" spans="1:30" ht="14.25">
      <c r="A348" s="192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5"/>
    </row>
    <row r="349" spans="1:30" ht="14.25">
      <c r="A349" s="192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5"/>
    </row>
    <row r="350" spans="1:30" ht="14.25">
      <c r="A350" s="192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5"/>
    </row>
    <row r="351" spans="1:30" ht="14.25">
      <c r="A351" s="192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5"/>
    </row>
    <row r="352" spans="1:30" ht="14.25">
      <c r="A352" s="192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5"/>
    </row>
    <row r="353" spans="1:30" ht="14.25">
      <c r="A353" s="192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5"/>
    </row>
    <row r="354" spans="1:30" ht="14.25">
      <c r="A354" s="192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5"/>
    </row>
    <row r="355" spans="1:30" ht="14.25">
      <c r="A355" s="192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5"/>
    </row>
    <row r="356" spans="1:30" ht="14.25">
      <c r="A356" s="192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5"/>
    </row>
    <row r="357" spans="1:30" ht="14.25">
      <c r="A357" s="192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5"/>
    </row>
    <row r="358" spans="1:30" ht="14.25">
      <c r="A358" s="192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5"/>
    </row>
    <row r="359" spans="1:30" ht="14.25">
      <c r="A359" s="192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5"/>
    </row>
    <row r="360" spans="1:30" ht="14.25">
      <c r="A360" s="192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5"/>
    </row>
    <row r="361" spans="1:30" ht="14.25">
      <c r="A361" s="192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5"/>
    </row>
    <row r="362" spans="1:30" ht="14.25">
      <c r="A362" s="192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5"/>
    </row>
    <row r="363" spans="1:30" ht="14.25">
      <c r="A363" s="192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5"/>
    </row>
    <row r="364" spans="1:30" ht="14.25">
      <c r="A364" s="192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5"/>
    </row>
    <row r="365" spans="1:30" ht="14.25">
      <c r="A365" s="192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5"/>
    </row>
    <row r="366" spans="1:30" ht="14.25">
      <c r="A366" s="192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5"/>
    </row>
    <row r="367" spans="1:30" ht="14.25">
      <c r="A367" s="192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5"/>
    </row>
    <row r="368" spans="1:30" ht="14.25">
      <c r="A368" s="192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5"/>
    </row>
    <row r="369" spans="1:30" ht="14.25">
      <c r="A369" s="192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5"/>
    </row>
    <row r="370" spans="1:30" ht="14.25">
      <c r="A370" s="192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5"/>
    </row>
    <row r="371" spans="1:30" ht="14.25">
      <c r="A371" s="192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5"/>
    </row>
    <row r="372" spans="1:30" ht="14.25">
      <c r="A372" s="192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5"/>
    </row>
    <row r="373" spans="1:30" ht="14.25">
      <c r="A373" s="192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5"/>
    </row>
    <row r="374" spans="1:30" ht="14.25">
      <c r="A374" s="192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5"/>
    </row>
    <row r="375" spans="1:30" ht="14.25">
      <c r="A375" s="192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5"/>
    </row>
    <row r="376" spans="1:30" ht="14.25">
      <c r="A376" s="192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5"/>
    </row>
    <row r="377" spans="1:30" ht="14.25">
      <c r="A377" s="192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5"/>
    </row>
    <row r="378" spans="1:30" ht="14.25">
      <c r="A378" s="192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5"/>
    </row>
    <row r="379" spans="1:30" ht="14.25">
      <c r="A379" s="192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5"/>
    </row>
    <row r="380" spans="1:30" ht="14.25">
      <c r="A380" s="192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5"/>
    </row>
    <row r="381" spans="1:30" ht="14.25">
      <c r="A381" s="192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5"/>
    </row>
    <row r="382" spans="1:30" ht="14.25">
      <c r="A382" s="192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5"/>
    </row>
    <row r="383" spans="1:30" ht="14.25">
      <c r="A383" s="192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5"/>
    </row>
    <row r="384" spans="1:30" ht="14.25">
      <c r="A384" s="192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5"/>
    </row>
    <row r="385" spans="1:30" ht="14.25">
      <c r="A385" s="192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5"/>
    </row>
    <row r="386" spans="1:30" ht="14.25">
      <c r="A386" s="192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5"/>
    </row>
    <row r="387" spans="1:30" ht="14.25">
      <c r="A387" s="192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5"/>
    </row>
    <row r="388" spans="1:30" ht="14.25">
      <c r="A388" s="192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5"/>
    </row>
    <row r="389" spans="1:30" ht="14.25">
      <c r="A389" s="192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5"/>
    </row>
    <row r="390" spans="1:30" ht="14.25">
      <c r="A390" s="192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5"/>
    </row>
    <row r="391" spans="1:30" ht="14.25">
      <c r="A391" s="192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5"/>
    </row>
    <row r="392" spans="1:30" ht="14.25">
      <c r="A392" s="192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5"/>
    </row>
    <row r="393" spans="1:30" ht="14.25">
      <c r="A393" s="192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5"/>
    </row>
    <row r="394" spans="1:30" ht="14.25">
      <c r="A394" s="192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5"/>
    </row>
    <row r="395" spans="1:30" ht="14.25">
      <c r="A395" s="192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5"/>
    </row>
    <row r="396" spans="1:30" ht="14.25">
      <c r="A396" s="192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5"/>
    </row>
    <row r="397" spans="1:30" ht="14.25">
      <c r="A397" s="192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5"/>
    </row>
    <row r="398" spans="1:30" ht="14.25">
      <c r="A398" s="192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5"/>
    </row>
    <row r="399" spans="1:30" ht="14.25">
      <c r="A399" s="192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5"/>
    </row>
    <row r="400" spans="1:30" ht="14.25">
      <c r="A400" s="192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5"/>
    </row>
    <row r="401" spans="1:30" ht="14.25">
      <c r="A401" s="192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5"/>
    </row>
    <row r="402" spans="1:30" ht="14.25">
      <c r="A402" s="192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5"/>
    </row>
    <row r="403" spans="1:30" ht="14.25">
      <c r="A403" s="192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5"/>
    </row>
    <row r="404" spans="1:30" ht="14.25">
      <c r="A404" s="192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5"/>
    </row>
    <row r="405" spans="1:30" ht="14.25">
      <c r="A405" s="192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5"/>
    </row>
    <row r="406" spans="1:30" ht="14.25">
      <c r="A406" s="192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5"/>
    </row>
    <row r="407" spans="1:30" ht="14.25">
      <c r="A407" s="192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5"/>
    </row>
    <row r="408" spans="1:30" ht="14.25">
      <c r="A408" s="192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5"/>
    </row>
    <row r="409" spans="1:30" ht="14.25">
      <c r="A409" s="192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5"/>
    </row>
    <row r="410" spans="1:30" ht="14.25">
      <c r="A410" s="192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5"/>
    </row>
    <row r="411" spans="1:30" ht="14.25">
      <c r="A411" s="192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5"/>
    </row>
    <row r="412" spans="1:30" ht="14.25">
      <c r="A412" s="192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5"/>
    </row>
    <row r="413" spans="1:30" ht="14.25">
      <c r="A413" s="192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5"/>
    </row>
    <row r="414" spans="1:30" ht="14.25">
      <c r="A414" s="192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5"/>
    </row>
    <row r="415" spans="1:30" ht="14.25">
      <c r="A415" s="192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5"/>
    </row>
    <row r="416" spans="1:30" ht="14.25">
      <c r="A416" s="192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5"/>
    </row>
    <row r="417" spans="1:30" ht="14.25">
      <c r="A417" s="192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5"/>
    </row>
    <row r="418" spans="1:30" ht="14.25">
      <c r="A418" s="192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5"/>
    </row>
    <row r="419" spans="1:30" ht="14.25">
      <c r="A419" s="192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5"/>
    </row>
    <row r="420" spans="1:30" ht="14.25">
      <c r="A420" s="192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5"/>
    </row>
    <row r="421" spans="1:30" ht="14.25">
      <c r="A421" s="192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5"/>
    </row>
    <row r="422" spans="1:30" ht="14.25">
      <c r="A422" s="192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5"/>
    </row>
    <row r="423" spans="1:30" ht="14.25">
      <c r="A423" s="192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5"/>
    </row>
    <row r="424" spans="1:30" ht="14.25">
      <c r="A424" s="192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5"/>
    </row>
    <row r="425" spans="1:30" ht="14.25">
      <c r="A425" s="192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5"/>
    </row>
    <row r="426" spans="1:30" ht="14.25">
      <c r="A426" s="192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5"/>
    </row>
    <row r="427" spans="1:30" ht="14.25">
      <c r="A427" s="192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5"/>
    </row>
    <row r="428" spans="1:30" ht="14.25">
      <c r="A428" s="192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5"/>
    </row>
    <row r="429" spans="1:30" ht="14.25">
      <c r="A429" s="192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5"/>
    </row>
    <row r="430" spans="1:30" ht="14.25">
      <c r="A430" s="192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5"/>
    </row>
    <row r="431" spans="1:30" ht="14.25">
      <c r="A431" s="192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5"/>
    </row>
    <row r="432" spans="1:30" ht="14.25">
      <c r="A432" s="192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5"/>
    </row>
    <row r="433" spans="1:30" ht="14.25">
      <c r="A433" s="192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5"/>
    </row>
    <row r="434" spans="1:30" ht="14.25">
      <c r="A434" s="192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5"/>
    </row>
    <row r="435" spans="1:30" ht="14.25">
      <c r="A435" s="192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5"/>
    </row>
    <row r="436" spans="1:30" ht="14.25">
      <c r="A436" s="192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5"/>
    </row>
    <row r="437" spans="1:30" ht="14.25">
      <c r="A437" s="192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5"/>
    </row>
    <row r="438" spans="1:30" ht="14.25">
      <c r="A438" s="192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5"/>
    </row>
    <row r="439" spans="1:30" ht="14.25">
      <c r="A439" s="192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5"/>
    </row>
    <row r="440" spans="1:30" ht="14.25">
      <c r="A440" s="192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5"/>
    </row>
    <row r="441" spans="1:30" ht="14.25">
      <c r="A441" s="192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5"/>
    </row>
    <row r="442" spans="1:30" ht="14.25">
      <c r="A442" s="192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5"/>
    </row>
    <row r="443" spans="1:30" ht="14.25">
      <c r="A443" s="192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5"/>
    </row>
    <row r="444" spans="1:30" ht="14.25">
      <c r="A444" s="192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5"/>
    </row>
    <row r="445" spans="1:30" ht="14.25">
      <c r="A445" s="192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5"/>
    </row>
    <row r="446" spans="1:30" ht="14.25">
      <c r="A446" s="192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5"/>
    </row>
    <row r="447" spans="1:30" ht="14.25">
      <c r="A447" s="192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5"/>
    </row>
    <row r="448" spans="1:30" ht="14.25">
      <c r="A448" s="192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5"/>
    </row>
    <row r="449" spans="1:30" ht="14.25">
      <c r="A449" s="192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5"/>
    </row>
    <row r="450" spans="1:30" ht="14.25">
      <c r="A450" s="192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5"/>
    </row>
    <row r="451" spans="1:30" ht="14.25">
      <c r="A451" s="192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5"/>
    </row>
    <row r="452" spans="1:30" ht="14.25">
      <c r="A452" s="192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5"/>
    </row>
    <row r="453" spans="1:30" ht="14.25">
      <c r="A453" s="192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5"/>
    </row>
    <row r="454" spans="1:30" ht="14.25">
      <c r="A454" s="192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5"/>
    </row>
    <row r="455" spans="1:30" ht="14.25">
      <c r="A455" s="192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5"/>
    </row>
    <row r="456" spans="1:30" ht="14.25">
      <c r="A456" s="192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5"/>
    </row>
    <row r="457" spans="1:30" ht="14.25">
      <c r="A457" s="192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5"/>
    </row>
    <row r="458" spans="1:30" ht="14.25">
      <c r="A458" s="192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5"/>
    </row>
    <row r="459" spans="1:30" ht="14.25">
      <c r="A459" s="192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5"/>
    </row>
    <row r="460" spans="1:30" ht="14.25">
      <c r="A460" s="192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5"/>
    </row>
    <row r="461" spans="1:30" ht="14.25">
      <c r="A461" s="192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5"/>
    </row>
    <row r="462" spans="1:30" ht="14.25">
      <c r="A462" s="192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5"/>
    </row>
    <row r="463" spans="1:30" ht="14.25">
      <c r="A463" s="192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5"/>
    </row>
    <row r="464" spans="1:30" ht="14.25">
      <c r="A464" s="192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5"/>
    </row>
    <row r="465" spans="1:30" ht="14.25">
      <c r="A465" s="192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5"/>
    </row>
    <row r="466" spans="1:30" ht="14.25">
      <c r="A466" s="192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5"/>
    </row>
    <row r="467" spans="1:30" ht="14.25">
      <c r="A467" s="192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5"/>
    </row>
    <row r="468" spans="1:30" ht="14.25">
      <c r="A468" s="192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5"/>
    </row>
    <row r="469" spans="1:30" ht="14.25">
      <c r="A469" s="192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5"/>
    </row>
    <row r="470" spans="1:30" ht="14.25">
      <c r="A470" s="192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5"/>
    </row>
    <row r="471" spans="1:30" ht="14.25">
      <c r="A471" s="192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5"/>
    </row>
    <row r="472" spans="1:30" ht="14.25">
      <c r="A472" s="192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5"/>
    </row>
    <row r="473" spans="1:30" ht="14.25">
      <c r="A473" s="192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5"/>
    </row>
    <row r="474" spans="1:30" ht="14.25">
      <c r="A474" s="192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5"/>
    </row>
    <row r="475" spans="1:30" ht="14.25">
      <c r="A475" s="192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5"/>
    </row>
    <row r="476" spans="1:30" ht="14.25">
      <c r="A476" s="192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5"/>
    </row>
    <row r="477" spans="1:30" ht="14.25">
      <c r="A477" s="192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5"/>
    </row>
    <row r="478" spans="1:30" ht="14.25">
      <c r="A478" s="192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5"/>
    </row>
    <row r="479" spans="1:30" ht="14.25">
      <c r="A479" s="192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5"/>
    </row>
    <row r="480" spans="1:30" ht="14.25">
      <c r="A480" s="192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5"/>
    </row>
    <row r="481" spans="1:30" ht="14.25">
      <c r="A481" s="192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5"/>
    </row>
    <row r="482" spans="1:30" ht="14.25">
      <c r="A482" s="192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5"/>
    </row>
    <row r="483" spans="1:30" ht="14.25">
      <c r="A483" s="192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5"/>
    </row>
    <row r="484" spans="1:30" ht="14.25">
      <c r="A484" s="192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5"/>
    </row>
    <row r="485" spans="1:30" ht="14.25">
      <c r="A485" s="192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5"/>
    </row>
    <row r="486" spans="1:30" ht="14.25">
      <c r="A486" s="192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5"/>
    </row>
    <row r="487" spans="1:30" ht="14.25">
      <c r="A487" s="192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5"/>
    </row>
    <row r="488" spans="1:30" ht="14.25">
      <c r="A488" s="192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5"/>
    </row>
    <row r="489" spans="1:30" ht="14.25">
      <c r="A489" s="192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5"/>
    </row>
    <row r="490" spans="1:30" ht="14.25">
      <c r="A490" s="192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5"/>
    </row>
    <row r="491" spans="1:30" ht="14.25">
      <c r="A491" s="192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5"/>
    </row>
    <row r="492" spans="1:30" ht="14.25">
      <c r="A492" s="192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5"/>
    </row>
    <row r="493" spans="1:30" ht="14.25">
      <c r="A493" s="192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5"/>
    </row>
    <row r="494" spans="1:30" ht="14.25">
      <c r="A494" s="192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5"/>
    </row>
    <row r="495" spans="1:30" ht="14.25">
      <c r="A495" s="192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5"/>
    </row>
    <row r="496" spans="1:30" ht="14.25">
      <c r="A496" s="192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5"/>
    </row>
    <row r="497" spans="1:30" ht="14.25">
      <c r="A497" s="192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5"/>
    </row>
    <row r="498" spans="1:30" ht="14.25">
      <c r="A498" s="192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5"/>
    </row>
    <row r="499" spans="1:30" ht="14.25">
      <c r="A499" s="192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5"/>
    </row>
    <row r="500" spans="1:30" ht="14.25">
      <c r="A500" s="192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5"/>
    </row>
    <row r="501" spans="1:30" ht="14.25">
      <c r="A501" s="192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5"/>
    </row>
    <row r="502" spans="1:30" ht="14.25">
      <c r="A502" s="192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5"/>
    </row>
    <row r="503" spans="1:30" ht="14.25">
      <c r="A503" s="192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5"/>
    </row>
    <row r="504" spans="1:30" ht="14.25">
      <c r="A504" s="192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5"/>
    </row>
    <row r="505" spans="1:30" ht="14.25">
      <c r="A505" s="192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5"/>
    </row>
    <row r="506" spans="1:30" ht="14.25">
      <c r="A506" s="192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5"/>
    </row>
    <row r="507" spans="1:30" ht="14.25">
      <c r="A507" s="192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5"/>
    </row>
    <row r="508" spans="1:30" ht="14.25">
      <c r="A508" s="192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5"/>
    </row>
    <row r="509" spans="1:30" ht="14.25">
      <c r="A509" s="192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5"/>
    </row>
    <row r="510" spans="1:30" ht="14.25">
      <c r="A510" s="192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5"/>
    </row>
    <row r="511" spans="1:30" ht="14.25">
      <c r="A511" s="192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5"/>
    </row>
    <row r="512" spans="1:30" ht="14.25">
      <c r="A512" s="192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5"/>
    </row>
    <row r="513" spans="1:30" ht="14.25">
      <c r="A513" s="192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5"/>
    </row>
    <row r="514" spans="1:30" ht="14.25">
      <c r="A514" s="192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5"/>
    </row>
    <row r="515" spans="1:30" ht="14.25">
      <c r="A515" s="192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5"/>
    </row>
    <row r="516" spans="1:30" ht="14.25">
      <c r="A516" s="192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5"/>
    </row>
    <row r="517" spans="1:30" ht="14.25">
      <c r="A517" s="192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5"/>
    </row>
    <row r="518" spans="1:30" ht="14.25">
      <c r="A518" s="192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5"/>
    </row>
    <row r="519" spans="1:30" ht="14.25">
      <c r="A519" s="192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5"/>
    </row>
    <row r="520" spans="1:30" ht="14.25">
      <c r="A520" s="192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5"/>
    </row>
    <row r="521" spans="1:30" ht="14.25">
      <c r="A521" s="192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5"/>
    </row>
    <row r="522" spans="1:30" ht="14.25">
      <c r="A522" s="192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5"/>
    </row>
    <row r="523" spans="1:30" ht="14.25">
      <c r="A523" s="192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5"/>
    </row>
    <row r="524" spans="1:30" ht="14.25">
      <c r="A524" s="192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5"/>
    </row>
    <row r="525" spans="1:30" ht="14.25">
      <c r="A525" s="192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5"/>
    </row>
    <row r="526" spans="1:30" ht="14.25">
      <c r="A526" s="192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5"/>
    </row>
    <row r="527" spans="1:30" ht="14.25">
      <c r="A527" s="192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5"/>
    </row>
    <row r="528" spans="1:30" ht="14.25">
      <c r="A528" s="192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5"/>
    </row>
    <row r="529" spans="1:30" ht="14.25">
      <c r="A529" s="192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5"/>
    </row>
    <row r="530" spans="1:30" ht="14.25">
      <c r="A530" s="192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5"/>
    </row>
    <row r="531" spans="1:30" ht="14.25">
      <c r="A531" s="192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5"/>
    </row>
    <row r="532" spans="1:30" ht="14.25">
      <c r="A532" s="192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5"/>
    </row>
    <row r="533" spans="1:30" ht="14.25">
      <c r="A533" s="192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5"/>
    </row>
    <row r="534" spans="1:30" ht="14.25">
      <c r="A534" s="192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5"/>
    </row>
    <row r="535" spans="1:30" ht="14.25">
      <c r="A535" s="192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5"/>
    </row>
    <row r="536" spans="1:30" ht="14.25">
      <c r="A536" s="192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5"/>
    </row>
    <row r="537" spans="1:30" ht="14.25">
      <c r="A537" s="192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5"/>
    </row>
    <row r="538" spans="1:30" ht="14.25">
      <c r="A538" s="192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5"/>
    </row>
    <row r="539" spans="1:30" ht="14.25">
      <c r="A539" s="192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5"/>
    </row>
    <row r="540" spans="1:30" ht="14.25">
      <c r="A540" s="192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5"/>
    </row>
    <row r="541" spans="1:30" ht="14.25">
      <c r="A541" s="192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5"/>
    </row>
    <row r="542" spans="1:30" ht="14.25">
      <c r="A542" s="192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5"/>
    </row>
    <row r="543" spans="1:30" ht="14.25">
      <c r="A543" s="192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5"/>
    </row>
    <row r="544" spans="1:30" ht="14.25">
      <c r="A544" s="192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5"/>
    </row>
    <row r="545" spans="1:30" ht="14.25">
      <c r="A545" s="192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5"/>
    </row>
    <row r="546" spans="1:30" ht="14.25">
      <c r="A546" s="192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5"/>
    </row>
    <row r="547" spans="1:30" ht="14.25">
      <c r="A547" s="192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5"/>
    </row>
    <row r="548" spans="1:30" ht="14.25">
      <c r="A548" s="192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5"/>
    </row>
    <row r="549" spans="1:30" ht="14.25">
      <c r="A549" s="192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5"/>
    </row>
    <row r="550" spans="1:30" ht="14.25">
      <c r="A550" s="192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5"/>
    </row>
    <row r="551" spans="1:30" ht="14.25">
      <c r="A551" s="192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5"/>
    </row>
    <row r="552" spans="1:30" ht="14.25">
      <c r="A552" s="192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5"/>
    </row>
    <row r="553" spans="1:30" ht="14.25">
      <c r="A553" s="192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5"/>
    </row>
    <row r="554" spans="1:30" ht="14.25">
      <c r="A554" s="192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5"/>
    </row>
    <row r="555" spans="1:30" ht="14.25">
      <c r="A555" s="192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5"/>
    </row>
    <row r="556" spans="1:30" ht="14.25">
      <c r="A556" s="192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5"/>
    </row>
    <row r="557" spans="1:30" ht="14.25">
      <c r="A557" s="192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5"/>
    </row>
    <row r="558" spans="1:30" ht="14.25">
      <c r="A558" s="192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5"/>
    </row>
    <row r="559" spans="1:30" ht="14.25">
      <c r="A559" s="192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5"/>
    </row>
    <row r="560" spans="1:30" ht="14.25">
      <c r="A560" s="192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5"/>
    </row>
    <row r="561" spans="1:30" ht="14.25">
      <c r="A561" s="192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5"/>
    </row>
    <row r="562" spans="1:30" ht="14.25">
      <c r="A562" s="192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5"/>
    </row>
    <row r="563" spans="1:30" ht="14.25">
      <c r="A563" s="192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5"/>
    </row>
    <row r="564" spans="1:30" ht="14.25">
      <c r="A564" s="192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5"/>
    </row>
    <row r="565" spans="1:30" ht="14.25">
      <c r="A565" s="192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5"/>
    </row>
    <row r="566" spans="1:30" ht="14.25">
      <c r="A566" s="192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5"/>
    </row>
    <row r="567" spans="1:30" ht="14.25">
      <c r="A567" s="192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5"/>
    </row>
    <row r="568" spans="1:30" ht="14.25">
      <c r="A568" s="192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5"/>
    </row>
    <row r="569" spans="1:30" ht="14.25">
      <c r="A569" s="192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5"/>
    </row>
    <row r="570" spans="1:30" ht="14.25">
      <c r="A570" s="192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5"/>
    </row>
    <row r="571" spans="1:30" ht="14.25">
      <c r="A571" s="192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5"/>
    </row>
    <row r="572" spans="1:30" ht="14.25">
      <c r="A572" s="192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5"/>
    </row>
    <row r="573" spans="1:30" ht="14.25">
      <c r="A573" s="192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5"/>
    </row>
    <row r="574" spans="1:30" ht="14.25">
      <c r="A574" s="192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5"/>
    </row>
    <row r="575" spans="1:30" ht="14.25">
      <c r="A575" s="192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5"/>
    </row>
    <row r="576" spans="1:30" ht="14.25">
      <c r="A576" s="192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5"/>
    </row>
    <row r="577" spans="1:30" ht="14.25">
      <c r="A577" s="192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5"/>
    </row>
    <row r="578" spans="1:30" ht="14.25">
      <c r="A578" s="192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5"/>
    </row>
    <row r="579" spans="1:30" ht="14.25">
      <c r="A579" s="192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5"/>
    </row>
    <row r="580" spans="1:30" ht="14.25">
      <c r="A580" s="192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5"/>
    </row>
    <row r="581" spans="1:30" ht="14.25">
      <c r="A581" s="192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5"/>
    </row>
    <row r="582" spans="1:30" ht="14.25">
      <c r="A582" s="192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5"/>
    </row>
    <row r="583" spans="1:30" ht="14.25">
      <c r="A583" s="192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5"/>
    </row>
    <row r="584" spans="1:30" ht="14.25">
      <c r="A584" s="192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5"/>
    </row>
    <row r="585" spans="1:30" ht="14.25">
      <c r="A585" s="192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5"/>
    </row>
    <row r="586" spans="1:30" ht="14.25">
      <c r="A586" s="192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5"/>
    </row>
    <row r="587" spans="1:30" ht="14.25">
      <c r="A587" s="192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5"/>
    </row>
    <row r="588" spans="1:30" ht="14.25">
      <c r="A588" s="192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5"/>
    </row>
    <row r="589" spans="1:30" ht="14.25">
      <c r="A589" s="192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5"/>
    </row>
    <row r="590" spans="1:30" ht="14.25">
      <c r="A590" s="192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5"/>
    </row>
    <row r="591" spans="1:30" ht="14.25">
      <c r="A591" s="192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5"/>
    </row>
    <row r="592" spans="1:30" ht="14.25">
      <c r="A592" s="192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5"/>
    </row>
    <row r="593" spans="1:30" ht="14.25">
      <c r="A593" s="192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5"/>
    </row>
    <row r="594" spans="1:30" ht="14.25">
      <c r="A594" s="192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5"/>
    </row>
    <row r="595" spans="1:30" ht="14.25">
      <c r="A595" s="192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5"/>
    </row>
    <row r="596" spans="1:30" ht="14.25">
      <c r="A596" s="192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5"/>
    </row>
    <row r="597" spans="1:30" ht="14.25">
      <c r="A597" s="192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5"/>
    </row>
    <row r="598" spans="1:30" ht="14.25">
      <c r="A598" s="192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5"/>
    </row>
    <row r="599" spans="1:30" ht="14.25">
      <c r="A599" s="192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5"/>
    </row>
    <row r="600" spans="1:30" ht="14.25">
      <c r="A600" s="192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5"/>
    </row>
    <row r="601" spans="1:30" ht="14.25">
      <c r="A601" s="192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5"/>
    </row>
    <row r="602" spans="1:30" ht="14.25">
      <c r="A602" s="192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5"/>
    </row>
    <row r="603" spans="1:30" ht="14.25">
      <c r="A603" s="192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5"/>
    </row>
    <row r="604" spans="1:30" ht="14.25">
      <c r="A604" s="192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5"/>
    </row>
    <row r="605" spans="1:30" ht="14.25">
      <c r="A605" s="192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5"/>
    </row>
    <row r="606" spans="1:30" ht="14.25">
      <c r="A606" s="192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5"/>
    </row>
    <row r="607" spans="1:30" ht="14.25">
      <c r="A607" s="192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5"/>
    </row>
    <row r="608" spans="1:30" ht="14.25">
      <c r="A608" s="192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5"/>
    </row>
    <row r="609" spans="1:30" ht="14.25">
      <c r="A609" s="192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5"/>
    </row>
    <row r="610" spans="1:30" ht="14.25">
      <c r="A610" s="192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5"/>
    </row>
    <row r="611" spans="1:30" ht="14.25">
      <c r="A611" s="192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5"/>
    </row>
    <row r="612" spans="1:30" ht="14.25">
      <c r="A612" s="192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5"/>
    </row>
    <row r="613" spans="1:30" ht="14.25">
      <c r="A613" s="192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5"/>
    </row>
    <row r="614" spans="1:30" ht="14.25">
      <c r="A614" s="192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5"/>
    </row>
    <row r="615" spans="1:30" ht="14.25">
      <c r="A615" s="192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5"/>
    </row>
    <row r="616" spans="1:30" ht="14.25">
      <c r="A616" s="192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5"/>
    </row>
    <row r="617" spans="1:30" ht="14.25">
      <c r="A617" s="192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5"/>
    </row>
    <row r="618" spans="1:30" ht="14.25">
      <c r="A618" s="192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5"/>
    </row>
    <row r="619" spans="1:30" ht="14.25">
      <c r="A619" s="192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5"/>
    </row>
    <row r="620" spans="1:30" ht="14.25">
      <c r="A620" s="192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5"/>
    </row>
    <row r="621" spans="1:30" ht="14.25">
      <c r="A621" s="192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5"/>
    </row>
    <row r="622" spans="1:30" ht="14.25">
      <c r="A622" s="192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5"/>
    </row>
    <row r="623" spans="1:30" ht="14.25">
      <c r="A623" s="192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5"/>
    </row>
    <row r="624" spans="1:30" ht="14.25">
      <c r="A624" s="192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5"/>
    </row>
    <row r="625" spans="1:30" ht="14.25">
      <c r="A625" s="192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5"/>
    </row>
    <row r="626" spans="1:30" ht="14.25">
      <c r="A626" s="192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5"/>
    </row>
    <row r="627" spans="1:30" ht="14.25">
      <c r="A627" s="192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5"/>
    </row>
    <row r="628" spans="1:30" ht="14.25">
      <c r="A628" s="192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5"/>
    </row>
    <row r="629" spans="1:30" ht="14.25">
      <c r="A629" s="192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5"/>
    </row>
    <row r="630" spans="1:30" ht="14.25">
      <c r="A630" s="192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5"/>
    </row>
    <row r="631" spans="1:30" ht="14.25">
      <c r="A631" s="192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5"/>
    </row>
    <row r="632" spans="1:30" ht="14.25">
      <c r="A632" s="192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5"/>
    </row>
    <row r="633" spans="1:30" ht="14.25">
      <c r="A633" s="192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5"/>
    </row>
    <row r="634" spans="1:30" ht="14.25">
      <c r="A634" s="192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5"/>
    </row>
    <row r="635" spans="1:30" ht="14.25">
      <c r="A635" s="192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5"/>
    </row>
    <row r="636" spans="1:30" ht="14.25">
      <c r="A636" s="192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5"/>
    </row>
    <row r="637" spans="1:30" ht="14.25">
      <c r="A637" s="192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5"/>
    </row>
    <row r="638" spans="1:30" ht="14.25">
      <c r="A638" s="192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5"/>
    </row>
    <row r="639" spans="1:30" ht="14.25">
      <c r="A639" s="192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5"/>
    </row>
    <row r="640" spans="1:30" ht="14.25">
      <c r="A640" s="192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5"/>
    </row>
    <row r="641" spans="1:30" ht="14.25">
      <c r="A641" s="192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5"/>
    </row>
    <row r="642" spans="1:30" ht="14.25">
      <c r="A642" s="192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5"/>
    </row>
    <row r="643" spans="1:30" ht="14.25">
      <c r="A643" s="192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5"/>
    </row>
    <row r="644" spans="1:30" ht="14.25">
      <c r="A644" s="192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5"/>
    </row>
    <row r="645" spans="1:30" ht="14.25">
      <c r="A645" s="192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5"/>
    </row>
    <row r="646" spans="1:30" ht="14.25">
      <c r="A646" s="192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5"/>
    </row>
    <row r="647" spans="1:30" ht="14.25">
      <c r="A647" s="192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5"/>
    </row>
    <row r="648" spans="1:30" ht="14.25">
      <c r="A648" s="192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5"/>
    </row>
    <row r="649" spans="1:30" ht="14.25">
      <c r="A649" s="192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5"/>
    </row>
    <row r="650" spans="1:30" ht="14.25">
      <c r="A650" s="192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  <c r="AC650" s="180"/>
      <c r="AD650" s="185"/>
    </row>
    <row r="651" spans="1:30" ht="14.25">
      <c r="A651" s="192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85"/>
    </row>
    <row r="652" spans="1:30" ht="14.25">
      <c r="A652" s="192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  <c r="AC652" s="180"/>
      <c r="AD652" s="185"/>
    </row>
    <row r="653" spans="1:30" ht="14.25">
      <c r="A653" s="192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  <c r="AC653" s="180"/>
      <c r="AD653" s="185"/>
    </row>
    <row r="654" spans="1:30" ht="14.25">
      <c r="A654" s="192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5"/>
    </row>
    <row r="655" spans="1:30" ht="14.25">
      <c r="A655" s="192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5"/>
    </row>
    <row r="656" spans="1:30" ht="14.25">
      <c r="A656" s="192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5"/>
    </row>
    <row r="657" spans="1:30" ht="14.25">
      <c r="A657" s="192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5"/>
    </row>
    <row r="658" spans="1:30" ht="14.25">
      <c r="A658" s="192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5"/>
    </row>
    <row r="659" spans="1:30" ht="14.25">
      <c r="A659" s="192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5"/>
    </row>
    <row r="660" spans="1:30" ht="14.25">
      <c r="A660" s="192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5"/>
    </row>
    <row r="661" spans="1:30" ht="14.25">
      <c r="A661" s="192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5"/>
    </row>
    <row r="662" spans="1:30" ht="14.25">
      <c r="A662" s="192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5"/>
    </row>
    <row r="663" spans="1:30" ht="14.25">
      <c r="A663" s="192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5"/>
    </row>
    <row r="664" spans="1:30" ht="14.25">
      <c r="A664" s="192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5"/>
    </row>
    <row r="665" spans="1:30" ht="14.25">
      <c r="A665" s="192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5"/>
    </row>
    <row r="666" spans="1:30" ht="14.25">
      <c r="A666" s="192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5"/>
    </row>
    <row r="667" spans="1:30" ht="14.25">
      <c r="A667" s="192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5"/>
    </row>
    <row r="668" spans="1:30" ht="14.25">
      <c r="A668" s="192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5"/>
    </row>
    <row r="669" spans="1:30" ht="14.25">
      <c r="A669" s="192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  <c r="AB669" s="180"/>
      <c r="AC669" s="180"/>
      <c r="AD669" s="185"/>
    </row>
    <row r="670" spans="1:30" ht="14.25">
      <c r="A670" s="192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  <c r="AB670" s="180"/>
      <c r="AC670" s="180"/>
      <c r="AD670" s="185"/>
    </row>
    <row r="671" spans="1:30" ht="14.25">
      <c r="A671" s="192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  <c r="AB671" s="180"/>
      <c r="AC671" s="180"/>
      <c r="AD671" s="185"/>
    </row>
    <row r="672" spans="1:30" ht="14.25">
      <c r="A672" s="192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5"/>
    </row>
    <row r="673" spans="1:30" ht="14.25">
      <c r="A673" s="192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5"/>
    </row>
    <row r="674" spans="1:30" ht="14.25">
      <c r="A674" s="192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5"/>
    </row>
    <row r="675" spans="1:30" ht="14.25">
      <c r="A675" s="192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5"/>
    </row>
    <row r="676" spans="1:30" ht="14.25">
      <c r="A676" s="192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5"/>
    </row>
    <row r="677" spans="1:30" ht="14.25">
      <c r="A677" s="192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5"/>
    </row>
    <row r="678" spans="1:30" ht="14.25">
      <c r="A678" s="192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5"/>
    </row>
    <row r="679" spans="1:30" ht="14.25">
      <c r="A679" s="192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5"/>
    </row>
    <row r="680" spans="1:30" ht="14.25">
      <c r="A680" s="192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5"/>
    </row>
    <row r="681" spans="1:30" ht="14.25">
      <c r="A681" s="192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5"/>
    </row>
    <row r="682" spans="1:30" ht="14.25">
      <c r="A682" s="192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5"/>
    </row>
    <row r="683" spans="1:30" ht="14.25">
      <c r="A683" s="192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5"/>
    </row>
    <row r="684" spans="1:30" ht="14.25">
      <c r="A684" s="192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  <c r="AB684" s="180"/>
      <c r="AC684" s="180"/>
      <c r="AD684" s="185"/>
    </row>
    <row r="685" spans="1:30" ht="14.25">
      <c r="A685" s="192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5"/>
    </row>
    <row r="686" spans="1:30" ht="14.25">
      <c r="A686" s="192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5"/>
    </row>
    <row r="687" spans="1:30" ht="14.25">
      <c r="A687" s="192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  <c r="AB687" s="180"/>
      <c r="AC687" s="180"/>
      <c r="AD687" s="185"/>
    </row>
    <row r="688" spans="1:30" ht="14.25">
      <c r="A688" s="192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  <c r="AB688" s="180"/>
      <c r="AC688" s="180"/>
      <c r="AD688" s="185"/>
    </row>
    <row r="689" spans="1:30" ht="14.25">
      <c r="A689" s="192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5"/>
    </row>
    <row r="690" spans="1:30" ht="14.25">
      <c r="A690" s="192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5"/>
    </row>
    <row r="691" spans="1:30" ht="14.25">
      <c r="A691" s="192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5"/>
    </row>
    <row r="692" spans="1:30" ht="14.25">
      <c r="A692" s="192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5"/>
    </row>
    <row r="693" spans="1:30" ht="14.25">
      <c r="A693" s="192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5"/>
    </row>
    <row r="694" spans="1:30" ht="14.25">
      <c r="A694" s="192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5"/>
    </row>
    <row r="695" spans="1:30" ht="14.25">
      <c r="A695" s="192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5"/>
    </row>
    <row r="696" spans="1:30" ht="14.25">
      <c r="A696" s="192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5"/>
    </row>
    <row r="697" spans="1:30" ht="14.25">
      <c r="A697" s="192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5"/>
    </row>
    <row r="698" spans="1:30" ht="14.25">
      <c r="A698" s="192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5"/>
    </row>
    <row r="699" spans="1:30" ht="14.25">
      <c r="A699" s="192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5"/>
    </row>
    <row r="700" spans="1:30" ht="14.25">
      <c r="A700" s="192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5"/>
    </row>
    <row r="701" spans="1:30" ht="14.25">
      <c r="A701" s="192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5"/>
    </row>
    <row r="702" spans="1:30" ht="14.25">
      <c r="A702" s="192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5"/>
    </row>
    <row r="703" spans="1:30" ht="14.25">
      <c r="A703" s="192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5"/>
    </row>
    <row r="704" spans="1:30" ht="14.25">
      <c r="A704" s="192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5"/>
    </row>
    <row r="705" spans="1:30" ht="14.25">
      <c r="A705" s="192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5"/>
    </row>
    <row r="706" spans="1:30" ht="14.25">
      <c r="A706" s="192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  <c r="AB706" s="180"/>
      <c r="AC706" s="180"/>
      <c r="AD706" s="185"/>
    </row>
    <row r="707" spans="1:30" ht="14.25">
      <c r="A707" s="192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85"/>
    </row>
    <row r="708" spans="1:30" ht="14.25">
      <c r="A708" s="192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5"/>
    </row>
    <row r="709" spans="1:30" ht="14.25">
      <c r="A709" s="192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5"/>
    </row>
    <row r="710" spans="1:30" ht="14.25">
      <c r="A710" s="192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5"/>
    </row>
    <row r="711" spans="1:30" ht="14.25">
      <c r="A711" s="192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5"/>
    </row>
    <row r="712" spans="1:30" ht="14.25">
      <c r="A712" s="192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5"/>
    </row>
    <row r="713" spans="1:30" ht="14.25">
      <c r="A713" s="192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5"/>
    </row>
    <row r="714" spans="1:30" ht="14.25">
      <c r="A714" s="192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5"/>
    </row>
    <row r="715" spans="1:30" ht="14.25">
      <c r="A715" s="192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5"/>
    </row>
    <row r="716" spans="1:30" ht="14.25">
      <c r="A716" s="192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5"/>
    </row>
    <row r="717" spans="1:30" ht="14.25">
      <c r="A717" s="192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5"/>
    </row>
    <row r="718" spans="1:30" ht="14.25">
      <c r="A718" s="192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5"/>
    </row>
    <row r="719" spans="1:30" ht="14.25">
      <c r="A719" s="192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5"/>
    </row>
    <row r="720" spans="1:30" ht="14.25">
      <c r="A720" s="192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5"/>
    </row>
    <row r="721" spans="1:30" ht="14.25">
      <c r="A721" s="192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5"/>
    </row>
    <row r="722" spans="1:30" ht="14.25">
      <c r="A722" s="192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5"/>
    </row>
    <row r="723" spans="1:30" ht="14.25">
      <c r="A723" s="192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5"/>
    </row>
    <row r="724" spans="1:30" ht="14.25">
      <c r="A724" s="192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5"/>
    </row>
    <row r="725" spans="1:30" ht="14.25">
      <c r="A725" s="192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5"/>
    </row>
    <row r="726" spans="1:30" ht="14.25">
      <c r="A726" s="192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5"/>
    </row>
    <row r="727" spans="1:30" ht="14.25">
      <c r="A727" s="192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5"/>
    </row>
    <row r="728" spans="1:30" ht="14.25">
      <c r="A728" s="192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5"/>
    </row>
    <row r="729" spans="1:30" ht="14.25">
      <c r="A729" s="192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5"/>
    </row>
    <row r="730" spans="1:30" ht="14.25">
      <c r="A730" s="192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5"/>
    </row>
    <row r="731" spans="1:30" ht="14.25">
      <c r="A731" s="192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5"/>
    </row>
    <row r="732" spans="1:30" ht="14.25">
      <c r="A732" s="192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5"/>
    </row>
    <row r="733" spans="1:30" ht="14.25">
      <c r="A733" s="192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5"/>
    </row>
    <row r="734" spans="1:30" ht="14.25">
      <c r="A734" s="192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5"/>
    </row>
    <row r="735" spans="1:30" ht="14.25">
      <c r="A735" s="192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5"/>
    </row>
    <row r="736" spans="1:30" ht="14.25">
      <c r="A736" s="192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5"/>
    </row>
    <row r="737" spans="1:30" ht="14.25">
      <c r="A737" s="192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5"/>
    </row>
    <row r="738" spans="1:30" ht="14.25">
      <c r="A738" s="192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5"/>
    </row>
    <row r="739" spans="1:30" ht="14.25">
      <c r="A739" s="192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5"/>
    </row>
    <row r="740" spans="1:30" ht="14.25">
      <c r="A740" s="192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5"/>
    </row>
    <row r="741" spans="1:30" ht="14.25">
      <c r="A741" s="192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5"/>
    </row>
    <row r="742" spans="1:30" ht="14.25">
      <c r="A742" s="192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  <c r="AB742" s="180"/>
      <c r="AC742" s="180"/>
      <c r="AD742" s="185"/>
    </row>
    <row r="743" spans="1:30" ht="14.25">
      <c r="A743" s="192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5"/>
    </row>
    <row r="744" spans="1:30" ht="14.25">
      <c r="A744" s="192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5"/>
    </row>
    <row r="745" spans="1:30" ht="14.25">
      <c r="A745" s="192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5"/>
    </row>
    <row r="746" spans="1:30" ht="14.25">
      <c r="A746" s="192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5"/>
    </row>
    <row r="747" spans="1:30" ht="14.25">
      <c r="A747" s="192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5"/>
    </row>
    <row r="748" spans="1:30" ht="14.25">
      <c r="A748" s="192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5"/>
    </row>
    <row r="749" spans="1:30" ht="14.25">
      <c r="A749" s="192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5"/>
    </row>
    <row r="750" spans="1:30" ht="14.25">
      <c r="A750" s="192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5"/>
    </row>
    <row r="751" spans="1:30" ht="14.25">
      <c r="A751" s="192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5"/>
    </row>
    <row r="752" spans="1:30" ht="14.25">
      <c r="A752" s="192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5"/>
    </row>
    <row r="753" spans="1:30" ht="14.25">
      <c r="A753" s="192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5"/>
    </row>
    <row r="754" spans="1:30" ht="14.25">
      <c r="A754" s="192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5"/>
    </row>
    <row r="755" spans="1:30" ht="14.25">
      <c r="A755" s="192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5"/>
    </row>
    <row r="756" spans="1:30" ht="14.25">
      <c r="A756" s="192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  <c r="AB756" s="180"/>
      <c r="AC756" s="180"/>
      <c r="AD756" s="185"/>
    </row>
    <row r="757" spans="1:30" ht="14.25">
      <c r="A757" s="192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0"/>
      <c r="AD757" s="185"/>
    </row>
    <row r="758" spans="1:30" ht="14.25">
      <c r="A758" s="192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  <c r="AB758" s="180"/>
      <c r="AC758" s="180"/>
      <c r="AD758" s="185"/>
    </row>
    <row r="759" spans="1:30" ht="14.25">
      <c r="A759" s="192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5"/>
    </row>
    <row r="760" spans="1:30" ht="14.25">
      <c r="A760" s="192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  <c r="AB760" s="180"/>
      <c r="AC760" s="180"/>
      <c r="AD760" s="185"/>
    </row>
    <row r="761" spans="1:30" ht="14.25">
      <c r="A761" s="192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  <c r="AB761" s="180"/>
      <c r="AC761" s="180"/>
      <c r="AD761" s="185"/>
    </row>
    <row r="762" spans="1:30" ht="14.25">
      <c r="A762" s="192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5"/>
    </row>
    <row r="763" spans="1:30" ht="14.25">
      <c r="A763" s="192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5"/>
    </row>
    <row r="764" spans="1:30" ht="14.25">
      <c r="A764" s="192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5"/>
    </row>
    <row r="765" spans="1:30" ht="14.25">
      <c r="A765" s="192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5"/>
    </row>
    <row r="766" spans="1:30" ht="14.25">
      <c r="A766" s="192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5"/>
    </row>
    <row r="767" spans="1:30" ht="14.25">
      <c r="A767" s="192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5"/>
    </row>
    <row r="768" spans="1:30" ht="14.25">
      <c r="A768" s="192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5"/>
    </row>
    <row r="769" spans="1:30" ht="14.25">
      <c r="A769" s="192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5"/>
    </row>
    <row r="770" spans="1:30" ht="14.25">
      <c r="A770" s="192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5"/>
    </row>
    <row r="771" spans="1:30" ht="14.25">
      <c r="A771" s="192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5"/>
    </row>
    <row r="772" spans="1:30" ht="14.25">
      <c r="A772" s="192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5"/>
    </row>
    <row r="773" spans="1:30" ht="14.25">
      <c r="A773" s="192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5"/>
    </row>
    <row r="774" spans="1:30" ht="14.25">
      <c r="A774" s="192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5"/>
    </row>
    <row r="775" spans="1:30" ht="14.25">
      <c r="A775" s="192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5"/>
    </row>
    <row r="776" spans="1:30" ht="14.25">
      <c r="A776" s="192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5"/>
    </row>
    <row r="777" spans="1:30" ht="14.25">
      <c r="A777" s="192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5"/>
    </row>
    <row r="778" spans="1:30" ht="14.25">
      <c r="A778" s="192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5"/>
    </row>
    <row r="779" spans="1:30" ht="14.25">
      <c r="A779" s="192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5"/>
    </row>
    <row r="780" spans="1:30" ht="14.25">
      <c r="A780" s="192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5"/>
    </row>
    <row r="781" spans="1:30" ht="14.25">
      <c r="A781" s="192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5"/>
    </row>
    <row r="782" spans="1:30" ht="14.25">
      <c r="A782" s="192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5"/>
    </row>
    <row r="783" spans="1:30" ht="14.25">
      <c r="A783" s="192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5"/>
    </row>
    <row r="784" spans="1:30" ht="14.25">
      <c r="A784" s="192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5"/>
    </row>
    <row r="785" spans="1:30" ht="14.25">
      <c r="A785" s="192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5"/>
    </row>
    <row r="786" spans="1:30" ht="14.25">
      <c r="A786" s="192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5"/>
    </row>
    <row r="787" spans="1:30" ht="14.25">
      <c r="A787" s="192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5"/>
    </row>
    <row r="788" spans="1:30" ht="14.25">
      <c r="A788" s="192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5"/>
    </row>
    <row r="789" spans="1:30" ht="14.25">
      <c r="A789" s="192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5"/>
    </row>
    <row r="790" spans="1:30" ht="14.25">
      <c r="A790" s="192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5"/>
    </row>
    <row r="791" spans="1:30" ht="14.25">
      <c r="A791" s="192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5"/>
    </row>
    <row r="792" spans="1:30" ht="14.25">
      <c r="A792" s="192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5"/>
    </row>
    <row r="793" spans="1:30" ht="14.25">
      <c r="A793" s="192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5"/>
    </row>
    <row r="794" spans="1:30" ht="14.25">
      <c r="A794" s="192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5"/>
    </row>
    <row r="795" spans="1:30" ht="14.25">
      <c r="A795" s="192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85"/>
    </row>
    <row r="796" spans="1:30" ht="14.25">
      <c r="A796" s="192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  <c r="AB796" s="180"/>
      <c r="AC796" s="180"/>
      <c r="AD796" s="185"/>
    </row>
    <row r="797" spans="1:30" ht="14.25">
      <c r="A797" s="192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  <c r="AB797" s="180"/>
      <c r="AC797" s="180"/>
      <c r="AD797" s="185"/>
    </row>
    <row r="798" spans="1:30" ht="14.25">
      <c r="A798" s="192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0"/>
      <c r="AD798" s="185"/>
    </row>
    <row r="799" spans="1:30" ht="14.25">
      <c r="A799" s="192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  <c r="AB799" s="180"/>
      <c r="AC799" s="180"/>
      <c r="AD799" s="185"/>
    </row>
    <row r="800" spans="1:30" ht="14.25">
      <c r="A800" s="192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0"/>
      <c r="AD800" s="185"/>
    </row>
    <row r="801" spans="1:30" ht="14.25">
      <c r="A801" s="192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  <c r="AB801" s="180"/>
      <c r="AC801" s="180"/>
      <c r="AD801" s="185"/>
    </row>
    <row r="802" spans="1:30" ht="14.25">
      <c r="A802" s="192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  <c r="AB802" s="180"/>
      <c r="AC802" s="180"/>
      <c r="AD802" s="185"/>
    </row>
    <row r="803" spans="1:30" ht="14.25">
      <c r="A803" s="192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  <c r="AB803" s="180"/>
      <c r="AC803" s="180"/>
      <c r="AD803" s="185"/>
    </row>
    <row r="804" spans="1:30" ht="14.25">
      <c r="A804" s="192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  <c r="AB804" s="180"/>
      <c r="AC804" s="180"/>
      <c r="AD804" s="185"/>
    </row>
    <row r="805" spans="1:30" ht="14.25">
      <c r="A805" s="192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  <c r="AB805" s="180"/>
      <c r="AC805" s="180"/>
      <c r="AD805" s="185"/>
    </row>
    <row r="806" spans="1:30" ht="14.25">
      <c r="A806" s="192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5"/>
    </row>
    <row r="807" spans="1:30" ht="14.25">
      <c r="A807" s="192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  <c r="AB807" s="180"/>
      <c r="AC807" s="180"/>
      <c r="AD807" s="185"/>
    </row>
    <row r="808" spans="1:30" ht="14.25">
      <c r="A808" s="192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  <c r="AB808" s="180"/>
      <c r="AC808" s="180"/>
      <c r="AD808" s="185"/>
    </row>
    <row r="809" spans="1:30" ht="14.25">
      <c r="A809" s="192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  <c r="AB809" s="180"/>
      <c r="AC809" s="180"/>
      <c r="AD809" s="185"/>
    </row>
    <row r="810" spans="1:30" ht="14.25">
      <c r="A810" s="192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5"/>
    </row>
    <row r="811" spans="1:30" ht="14.25">
      <c r="A811" s="192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5"/>
    </row>
    <row r="812" spans="1:30" ht="14.25">
      <c r="A812" s="192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5"/>
    </row>
    <row r="813" spans="1:30" ht="14.25">
      <c r="A813" s="192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5"/>
    </row>
    <row r="814" spans="1:30" ht="14.25">
      <c r="A814" s="192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5"/>
    </row>
    <row r="815" spans="1:30" ht="14.25">
      <c r="A815" s="192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  <c r="AB815" s="180"/>
      <c r="AC815" s="180"/>
      <c r="AD815" s="185"/>
    </row>
    <row r="816" spans="1:30" ht="14.25">
      <c r="A816" s="192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5"/>
    </row>
    <row r="817" spans="1:30" ht="14.25">
      <c r="A817" s="192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5"/>
    </row>
    <row r="818" spans="1:30" ht="14.25">
      <c r="A818" s="192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5"/>
    </row>
    <row r="819" spans="1:30" ht="14.25">
      <c r="A819" s="192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5"/>
    </row>
    <row r="820" spans="1:30" ht="14.25">
      <c r="A820" s="192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5"/>
    </row>
    <row r="821" spans="1:30" ht="14.25">
      <c r="A821" s="192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5"/>
    </row>
    <row r="822" spans="1:30" ht="14.25">
      <c r="A822" s="192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5"/>
    </row>
    <row r="823" spans="1:30" ht="14.25">
      <c r="A823" s="192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5"/>
    </row>
    <row r="824" spans="1:30" ht="14.25">
      <c r="A824" s="192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5"/>
    </row>
    <row r="825" spans="1:30" ht="14.25">
      <c r="A825" s="192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  <c r="AB825" s="180"/>
      <c r="AC825" s="180"/>
      <c r="AD825" s="185"/>
    </row>
    <row r="826" spans="1:30" ht="14.25">
      <c r="A826" s="192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  <c r="AB826" s="180"/>
      <c r="AC826" s="180"/>
      <c r="AD826" s="185"/>
    </row>
    <row r="827" spans="1:30" ht="14.25">
      <c r="A827" s="192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  <c r="AB827" s="180"/>
      <c r="AC827" s="180"/>
      <c r="AD827" s="185"/>
    </row>
    <row r="828" spans="1:30" ht="14.25">
      <c r="A828" s="192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  <c r="AB828" s="180"/>
      <c r="AC828" s="180"/>
      <c r="AD828" s="185"/>
    </row>
    <row r="829" spans="1:30" ht="14.25">
      <c r="A829" s="192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5"/>
    </row>
    <row r="830" spans="1:30" ht="14.25">
      <c r="A830" s="192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  <c r="AB830" s="180"/>
      <c r="AC830" s="180"/>
      <c r="AD830" s="185"/>
    </row>
    <row r="831" spans="1:30" ht="14.25">
      <c r="A831" s="192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  <c r="AB831" s="180"/>
      <c r="AC831" s="180"/>
      <c r="AD831" s="185"/>
    </row>
    <row r="832" spans="1:30" ht="14.25">
      <c r="A832" s="192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  <c r="AB832" s="180"/>
      <c r="AC832" s="180"/>
      <c r="AD832" s="185"/>
    </row>
    <row r="833" spans="1:30" ht="14.25">
      <c r="A833" s="192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  <c r="AB833" s="180"/>
      <c r="AC833" s="180"/>
      <c r="AD833" s="185"/>
    </row>
    <row r="834" spans="1:30" ht="14.25">
      <c r="A834" s="192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5"/>
    </row>
    <row r="835" spans="1:30" ht="14.25">
      <c r="A835" s="192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5"/>
    </row>
    <row r="836" spans="1:30" ht="14.25">
      <c r="A836" s="192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5"/>
    </row>
    <row r="837" spans="1:30" ht="14.25">
      <c r="A837" s="192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5"/>
    </row>
    <row r="838" spans="1:30" ht="14.25">
      <c r="A838" s="192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5"/>
    </row>
    <row r="839" spans="1:30" ht="14.25">
      <c r="A839" s="192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5"/>
    </row>
    <row r="840" spans="1:30" ht="14.25">
      <c r="A840" s="192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5"/>
    </row>
    <row r="841" spans="1:30" ht="14.25">
      <c r="A841" s="192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5"/>
    </row>
    <row r="842" spans="1:30" ht="14.25">
      <c r="A842" s="192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  <c r="AB842" s="180"/>
      <c r="AC842" s="180"/>
      <c r="AD842" s="185"/>
    </row>
    <row r="843" spans="1:30" ht="14.25">
      <c r="A843" s="192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  <c r="AB843" s="180"/>
      <c r="AC843" s="180"/>
      <c r="AD843" s="185"/>
    </row>
    <row r="844" spans="1:30" ht="14.25">
      <c r="A844" s="192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  <c r="AB844" s="180"/>
      <c r="AC844" s="180"/>
      <c r="AD844" s="185"/>
    </row>
    <row r="845" spans="1:30" ht="14.25">
      <c r="A845" s="192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  <c r="AB845" s="180"/>
      <c r="AC845" s="180"/>
      <c r="AD845" s="185"/>
    </row>
    <row r="846" spans="1:30" ht="14.25">
      <c r="A846" s="192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  <c r="AB846" s="180"/>
      <c r="AC846" s="180"/>
      <c r="AD846" s="185"/>
    </row>
    <row r="847" spans="1:30" ht="14.25">
      <c r="A847" s="192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  <c r="AB847" s="180"/>
      <c r="AC847" s="180"/>
      <c r="AD847" s="185"/>
    </row>
    <row r="848" spans="1:30" ht="14.25">
      <c r="A848" s="192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  <c r="AB848" s="180"/>
      <c r="AC848" s="180"/>
      <c r="AD848" s="185"/>
    </row>
    <row r="849" spans="1:30" ht="14.25">
      <c r="A849" s="192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5"/>
    </row>
    <row r="850" spans="1:30" ht="14.25">
      <c r="A850" s="192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5"/>
    </row>
    <row r="851" spans="1:30" ht="14.25">
      <c r="A851" s="192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  <c r="AB851" s="180"/>
      <c r="AC851" s="180"/>
      <c r="AD851" s="185"/>
    </row>
    <row r="852" spans="1:30" ht="14.25">
      <c r="A852" s="192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5"/>
    </row>
    <row r="853" spans="1:30" ht="14.25">
      <c r="A853" s="192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5"/>
    </row>
    <row r="854" spans="1:30" ht="14.25">
      <c r="A854" s="192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5"/>
    </row>
    <row r="855" spans="1:30" ht="14.25">
      <c r="A855" s="192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5"/>
    </row>
    <row r="856" spans="1:30" ht="14.25">
      <c r="A856" s="192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5"/>
    </row>
    <row r="857" spans="1:30" ht="14.25">
      <c r="A857" s="192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5"/>
    </row>
    <row r="858" spans="1:30" ht="14.25">
      <c r="A858" s="192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5"/>
    </row>
    <row r="859" spans="1:30" ht="14.25">
      <c r="A859" s="192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5"/>
    </row>
    <row r="860" spans="1:30" ht="14.25">
      <c r="A860" s="192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5"/>
    </row>
    <row r="861" spans="1:30" ht="14.25">
      <c r="A861" s="192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5"/>
    </row>
    <row r="862" spans="1:30" ht="14.25">
      <c r="A862" s="192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  <c r="AB862" s="180"/>
      <c r="AC862" s="180"/>
      <c r="AD862" s="185"/>
    </row>
    <row r="863" spans="1:30" ht="14.25">
      <c r="A863" s="192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  <c r="AB863" s="180"/>
      <c r="AC863" s="180"/>
      <c r="AD863" s="185"/>
    </row>
    <row r="864" spans="1:30" ht="14.25">
      <c r="A864" s="192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  <c r="AB864" s="180"/>
      <c r="AC864" s="180"/>
      <c r="AD864" s="185"/>
    </row>
    <row r="865" spans="1:30" ht="14.25">
      <c r="A865" s="192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  <c r="AB865" s="180"/>
      <c r="AC865" s="180"/>
      <c r="AD865" s="185"/>
    </row>
    <row r="866" spans="1:30" ht="14.25">
      <c r="A866" s="192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0"/>
      <c r="AD866" s="185"/>
    </row>
    <row r="867" spans="1:30" ht="14.25">
      <c r="A867" s="192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0"/>
      <c r="AD867" s="185"/>
    </row>
    <row r="868" spans="1:30" ht="14.25">
      <c r="A868" s="192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5"/>
    </row>
    <row r="869" spans="1:30" ht="14.25">
      <c r="A869" s="192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5"/>
    </row>
    <row r="870" spans="1:30" ht="14.25">
      <c r="A870" s="192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5"/>
    </row>
    <row r="871" spans="1:30" ht="14.25">
      <c r="A871" s="192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5"/>
    </row>
    <row r="872" spans="1:30" ht="14.25">
      <c r="A872" s="192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5"/>
    </row>
    <row r="873" spans="1:30" ht="14.25">
      <c r="A873" s="192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5"/>
    </row>
    <row r="874" spans="1:30" ht="14.25">
      <c r="A874" s="192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  <c r="AB874" s="180"/>
      <c r="AC874" s="180"/>
      <c r="AD874" s="185"/>
    </row>
    <row r="875" spans="1:30" ht="14.25">
      <c r="A875" s="192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  <c r="AB875" s="180"/>
      <c r="AC875" s="180"/>
      <c r="AD875" s="185"/>
    </row>
    <row r="876" spans="1:30" ht="14.25">
      <c r="A876" s="192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  <c r="AB876" s="180"/>
      <c r="AC876" s="180"/>
      <c r="AD876" s="185"/>
    </row>
    <row r="877" spans="1:30" ht="14.25">
      <c r="A877" s="192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5"/>
    </row>
    <row r="878" spans="1:30" ht="14.25">
      <c r="A878" s="192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5"/>
    </row>
    <row r="879" spans="1:30" ht="14.25">
      <c r="A879" s="192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5"/>
    </row>
    <row r="880" spans="1:30" ht="14.25">
      <c r="A880" s="192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5"/>
    </row>
    <row r="881" spans="1:30" ht="14.25">
      <c r="A881" s="192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5"/>
    </row>
    <row r="882" spans="1:30" ht="14.25">
      <c r="A882" s="192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5"/>
    </row>
    <row r="883" spans="1:30" ht="14.25">
      <c r="A883" s="192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5"/>
    </row>
    <row r="884" spans="1:30" ht="14.25">
      <c r="A884" s="192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5"/>
    </row>
    <row r="885" spans="1:30" ht="14.25">
      <c r="A885" s="192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5"/>
    </row>
    <row r="886" spans="1:30" ht="14.25">
      <c r="A886" s="192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5"/>
    </row>
    <row r="887" spans="1:30" ht="14.25">
      <c r="A887" s="192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  <c r="AB887" s="180"/>
      <c r="AC887" s="180"/>
      <c r="AD887" s="185"/>
    </row>
  </sheetData>
  <sheetProtection/>
  <mergeCells count="34">
    <mergeCell ref="A58:A59"/>
    <mergeCell ref="B58:J59"/>
    <mergeCell ref="O24:T25"/>
    <mergeCell ref="L56:Q57"/>
    <mergeCell ref="Y20:Z29"/>
    <mergeCell ref="V52:W61"/>
    <mergeCell ref="B30:J31"/>
    <mergeCell ref="A50:A51"/>
    <mergeCell ref="B50:J51"/>
    <mergeCell ref="A62:A63"/>
    <mergeCell ref="B62:J63"/>
    <mergeCell ref="A54:A55"/>
    <mergeCell ref="A44:A45"/>
    <mergeCell ref="B44:J45"/>
    <mergeCell ref="A34:A35"/>
    <mergeCell ref="B54:J55"/>
    <mergeCell ref="A22:A23"/>
    <mergeCell ref="B22:J23"/>
    <mergeCell ref="A26:A27"/>
    <mergeCell ref="B26:J27"/>
    <mergeCell ref="B34:J35"/>
    <mergeCell ref="A68:A69"/>
    <mergeCell ref="B68:J69"/>
    <mergeCell ref="A38:A39"/>
    <mergeCell ref="B38:J39"/>
    <mergeCell ref="A30:A31"/>
    <mergeCell ref="A14:A15"/>
    <mergeCell ref="B14:J15"/>
    <mergeCell ref="A18:A19"/>
    <mergeCell ref="B18:J19"/>
    <mergeCell ref="A6:A7"/>
    <mergeCell ref="B6:J7"/>
    <mergeCell ref="A10:A11"/>
    <mergeCell ref="B10:J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2:AE367"/>
  <sheetViews>
    <sheetView zoomScalePageLayoutView="0" workbookViewId="0" topLeftCell="A288">
      <selection activeCell="A311" sqref="A311:Z336"/>
    </sheetView>
  </sheetViews>
  <sheetFormatPr defaultColWidth="9.00390625" defaultRowHeight="13.5"/>
  <cols>
    <col min="1" max="1" width="3.125" style="123" customWidth="1"/>
    <col min="2" max="16" width="3.125" style="130" customWidth="1"/>
    <col min="17" max="29" width="3.125" style="134" customWidth="1"/>
    <col min="30" max="30" width="3.125" style="120" customWidth="1"/>
    <col min="31" max="16384" width="9.00390625" style="117" customWidth="1"/>
  </cols>
  <sheetData>
    <row r="1" ht="12" customHeight="1"/>
    <row r="2" spans="1:29" ht="12" customHeight="1">
      <c r="A2" s="124"/>
      <c r="B2" s="166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1:30" s="118" customFormat="1" ht="12" customHeight="1">
      <c r="A3" s="12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19"/>
    </row>
    <row r="4" spans="1:18" ht="12" customHeight="1">
      <c r="A4" s="555">
        <v>1</v>
      </c>
      <c r="B4" s="563"/>
      <c r="C4" s="564"/>
      <c r="D4" s="564"/>
      <c r="E4" s="564"/>
      <c r="F4" s="564"/>
      <c r="G4" s="564"/>
      <c r="H4" s="564"/>
      <c r="I4" s="564"/>
      <c r="J4" s="565"/>
      <c r="K4" s="167"/>
      <c r="L4" s="127"/>
      <c r="M4" s="127"/>
      <c r="N4" s="129"/>
      <c r="O4" s="129"/>
      <c r="P4" s="129"/>
      <c r="Q4" s="127"/>
      <c r="R4" s="127"/>
    </row>
    <row r="5" spans="1:18" ht="12" customHeight="1">
      <c r="A5" s="555"/>
      <c r="B5" s="566"/>
      <c r="C5" s="567"/>
      <c r="D5" s="567"/>
      <c r="E5" s="567"/>
      <c r="F5" s="567"/>
      <c r="G5" s="567"/>
      <c r="H5" s="567"/>
      <c r="I5" s="567"/>
      <c r="J5" s="568"/>
      <c r="K5" s="151"/>
      <c r="L5" s="152"/>
      <c r="M5" s="153"/>
      <c r="N5" s="127"/>
      <c r="O5" s="127"/>
      <c r="P5" s="127"/>
      <c r="Q5" s="127"/>
      <c r="R5" s="127"/>
    </row>
    <row r="6" spans="1:18" ht="12" customHeight="1">
      <c r="A6" s="127"/>
      <c r="B6" s="127"/>
      <c r="C6" s="127"/>
      <c r="D6" s="127"/>
      <c r="E6" s="129"/>
      <c r="F6" s="129"/>
      <c r="G6" s="129"/>
      <c r="H6" s="129"/>
      <c r="I6" s="129"/>
      <c r="J6" s="129"/>
      <c r="K6" s="127"/>
      <c r="L6" s="127"/>
      <c r="M6" s="136"/>
      <c r="N6" s="127"/>
      <c r="O6" s="127"/>
      <c r="P6" s="127"/>
      <c r="Q6" s="127"/>
      <c r="R6" s="127"/>
    </row>
    <row r="7" spans="1:22" ht="12" customHeight="1">
      <c r="A7" s="128"/>
      <c r="B7" s="129"/>
      <c r="C7" s="129"/>
      <c r="D7" s="129"/>
      <c r="E7" s="127"/>
      <c r="F7" s="127"/>
      <c r="G7" s="127"/>
      <c r="H7" s="127"/>
      <c r="I7" s="127"/>
      <c r="J7" s="127"/>
      <c r="K7" s="127"/>
      <c r="L7" s="127"/>
      <c r="M7" s="136"/>
      <c r="N7" s="163"/>
      <c r="O7" s="163"/>
      <c r="P7" s="174"/>
      <c r="Q7" s="127"/>
      <c r="R7" s="127"/>
      <c r="U7" s="179" t="s">
        <v>49</v>
      </c>
      <c r="V7" s="179" t="str">
        <f>VLOOKUP(U7,'リーグ戦表'!AH:AI,2,0)</f>
        <v>珠洲クラブ</v>
      </c>
    </row>
    <row r="8" spans="1:24" ht="12" customHeight="1">
      <c r="A8" s="555">
        <v>2</v>
      </c>
      <c r="B8" s="563"/>
      <c r="C8" s="564"/>
      <c r="D8" s="564"/>
      <c r="E8" s="564"/>
      <c r="F8" s="564"/>
      <c r="G8" s="564"/>
      <c r="H8" s="564"/>
      <c r="I8" s="564"/>
      <c r="J8" s="565"/>
      <c r="K8" s="138"/>
      <c r="L8" s="138"/>
      <c r="M8" s="139"/>
      <c r="N8" s="127"/>
      <c r="O8" s="137"/>
      <c r="P8" s="136"/>
      <c r="Q8" s="127"/>
      <c r="R8" s="127"/>
      <c r="S8" s="140"/>
      <c r="U8" s="179" t="s">
        <v>46</v>
      </c>
      <c r="V8" s="179" t="str">
        <f>VLOOKUP(U8,'リーグ戦表'!AH:AI,2,0)</f>
        <v>三馬パワフル</v>
      </c>
      <c r="X8" s="141"/>
    </row>
    <row r="9" spans="1:22" ht="12" customHeight="1">
      <c r="A9" s="555"/>
      <c r="B9" s="566"/>
      <c r="C9" s="567"/>
      <c r="D9" s="567"/>
      <c r="E9" s="567"/>
      <c r="F9" s="567"/>
      <c r="G9" s="567"/>
      <c r="H9" s="567"/>
      <c r="I9" s="567"/>
      <c r="J9" s="568"/>
      <c r="K9" s="128"/>
      <c r="L9" s="128"/>
      <c r="M9" s="128"/>
      <c r="N9" s="127"/>
      <c r="O9" s="127"/>
      <c r="P9" s="136"/>
      <c r="Q9" s="127"/>
      <c r="R9" s="127"/>
      <c r="S9" s="127"/>
      <c r="U9" s="179" t="s">
        <v>5</v>
      </c>
      <c r="V9" s="179" t="str">
        <f>VLOOKUP(U9,'リーグ戦表'!AH:AI,2,0)</f>
        <v>松任の大魔陣</v>
      </c>
    </row>
    <row r="10" spans="1:22" ht="12" customHeight="1">
      <c r="A10" s="128"/>
      <c r="B10" s="128"/>
      <c r="C10" s="128"/>
      <c r="D10" s="128"/>
      <c r="E10" s="128"/>
      <c r="F10" s="128"/>
      <c r="G10" s="128"/>
      <c r="H10" s="128"/>
      <c r="K10" s="134"/>
      <c r="L10" s="134"/>
      <c r="M10" s="134"/>
      <c r="N10" s="127"/>
      <c r="O10" s="127"/>
      <c r="P10" s="136"/>
      <c r="Q10" s="127"/>
      <c r="R10" s="127"/>
      <c r="S10" s="127"/>
      <c r="U10" s="179" t="s">
        <v>6</v>
      </c>
      <c r="V10" s="179" t="str">
        <f>VLOOKUP(U10,'リーグ戦表'!AH:AI,2,0)</f>
        <v>田上闘球DREAMS</v>
      </c>
    </row>
    <row r="11" spans="1:22" ht="12" customHeight="1">
      <c r="A11" s="128"/>
      <c r="B11" s="127"/>
      <c r="C11" s="127"/>
      <c r="D11" s="127"/>
      <c r="E11" s="128"/>
      <c r="F11" s="127"/>
      <c r="G11" s="127"/>
      <c r="H11" s="127"/>
      <c r="K11" s="134"/>
      <c r="L11" s="134"/>
      <c r="M11" s="134"/>
      <c r="N11" s="127"/>
      <c r="O11" s="127"/>
      <c r="P11" s="136"/>
      <c r="Q11" s="152"/>
      <c r="R11" s="152"/>
      <c r="S11" s="153"/>
      <c r="U11" s="179" t="s">
        <v>7</v>
      </c>
      <c r="V11" s="179" t="str">
        <f>VLOOKUP(U11,'リーグ戦表'!AH:AI,2,0)</f>
        <v>福光サンダージュニア</v>
      </c>
    </row>
    <row r="12" spans="1:22" ht="12" customHeight="1">
      <c r="A12" s="555">
        <v>3</v>
      </c>
      <c r="B12" s="563"/>
      <c r="C12" s="564"/>
      <c r="D12" s="564"/>
      <c r="E12" s="564"/>
      <c r="F12" s="564"/>
      <c r="G12" s="564"/>
      <c r="H12" s="564"/>
      <c r="I12" s="564"/>
      <c r="J12" s="565"/>
      <c r="K12" s="142"/>
      <c r="L12" s="128"/>
      <c r="M12" s="128"/>
      <c r="N12" s="127"/>
      <c r="O12" s="127"/>
      <c r="P12" s="136"/>
      <c r="Q12" s="127"/>
      <c r="R12" s="127"/>
      <c r="S12" s="136"/>
      <c r="U12" s="179" t="s">
        <v>8</v>
      </c>
      <c r="V12" s="179" t="str">
        <f>VLOOKUP(U12,'リーグ戦表'!AH:AI,2,0)</f>
        <v>寺井クラブ</v>
      </c>
    </row>
    <row r="13" spans="1:22" ht="12" customHeight="1">
      <c r="A13" s="555"/>
      <c r="B13" s="566"/>
      <c r="C13" s="567"/>
      <c r="D13" s="567"/>
      <c r="E13" s="567"/>
      <c r="F13" s="567"/>
      <c r="G13" s="567"/>
      <c r="H13" s="567"/>
      <c r="I13" s="567"/>
      <c r="J13" s="568"/>
      <c r="K13" s="143"/>
      <c r="L13" s="143"/>
      <c r="M13" s="144"/>
      <c r="N13" s="127"/>
      <c r="O13" s="127"/>
      <c r="P13" s="136"/>
      <c r="Q13" s="127"/>
      <c r="S13" s="136"/>
      <c r="U13" s="179" t="s">
        <v>25</v>
      </c>
      <c r="V13" s="179" t="str">
        <f>VLOOKUP(U13,'リーグ戦表'!AH:AI,2,0)</f>
        <v>山中STARS</v>
      </c>
    </row>
    <row r="14" spans="1:30" ht="12" customHeight="1">
      <c r="A14" s="128"/>
      <c r="B14" s="128"/>
      <c r="C14" s="128"/>
      <c r="D14" s="128"/>
      <c r="E14" s="128"/>
      <c r="F14" s="128"/>
      <c r="G14" s="128"/>
      <c r="H14" s="128"/>
      <c r="K14" s="134"/>
      <c r="L14" s="134"/>
      <c r="M14" s="146"/>
      <c r="N14" s="154"/>
      <c r="O14" s="154"/>
      <c r="P14" s="165"/>
      <c r="Q14" s="127"/>
      <c r="S14" s="155"/>
      <c r="U14" s="179" t="s">
        <v>9</v>
      </c>
      <c r="V14" s="179" t="str">
        <f>VLOOKUP(U14,'リーグ戦表'!AH:AI,2,0)</f>
        <v>奥能登クラブジュニア</v>
      </c>
      <c r="W14" s="137"/>
      <c r="X14" s="137"/>
      <c r="Z14" s="141"/>
      <c r="AA14" s="141"/>
      <c r="AB14" s="128"/>
      <c r="AC14" s="128"/>
      <c r="AD14" s="121"/>
    </row>
    <row r="15" spans="1:30" ht="12" customHeight="1">
      <c r="A15" s="128"/>
      <c r="B15" s="129"/>
      <c r="C15" s="129"/>
      <c r="D15" s="129"/>
      <c r="E15" s="127"/>
      <c r="F15" s="127"/>
      <c r="G15" s="127"/>
      <c r="H15" s="127"/>
      <c r="K15" s="134"/>
      <c r="L15" s="134"/>
      <c r="M15" s="146"/>
      <c r="N15" s="152"/>
      <c r="O15" s="152"/>
      <c r="P15" s="152"/>
      <c r="Q15" s="127"/>
      <c r="S15" s="155"/>
      <c r="X15" s="137"/>
      <c r="Z15" s="141"/>
      <c r="AA15" s="141"/>
      <c r="AB15" s="128"/>
      <c r="AC15" s="128"/>
      <c r="AD15" s="121"/>
    </row>
    <row r="16" spans="1:19" ht="12" customHeight="1">
      <c r="A16" s="555">
        <v>4</v>
      </c>
      <c r="B16" s="563"/>
      <c r="C16" s="564"/>
      <c r="D16" s="564"/>
      <c r="E16" s="564"/>
      <c r="F16" s="564"/>
      <c r="G16" s="564"/>
      <c r="H16" s="564"/>
      <c r="I16" s="564"/>
      <c r="J16" s="565"/>
      <c r="K16" s="138"/>
      <c r="L16" s="138"/>
      <c r="M16" s="139"/>
      <c r="N16" s="127"/>
      <c r="O16" s="127"/>
      <c r="P16" s="127"/>
      <c r="Q16" s="127"/>
      <c r="R16" s="127"/>
      <c r="S16" s="136"/>
    </row>
    <row r="17" spans="1:20" ht="12" customHeight="1">
      <c r="A17" s="555"/>
      <c r="B17" s="566"/>
      <c r="C17" s="567"/>
      <c r="D17" s="567"/>
      <c r="E17" s="567"/>
      <c r="F17" s="567"/>
      <c r="G17" s="567"/>
      <c r="H17" s="567"/>
      <c r="I17" s="567"/>
      <c r="J17" s="568"/>
      <c r="K17" s="169"/>
      <c r="L17" s="128"/>
      <c r="M17" s="128"/>
      <c r="N17" s="127"/>
      <c r="O17" s="127"/>
      <c r="P17" s="127"/>
      <c r="Q17" s="127"/>
      <c r="R17" s="127"/>
      <c r="S17" s="136"/>
      <c r="T17" s="127"/>
    </row>
    <row r="18" spans="1:22" ht="12" customHeight="1">
      <c r="A18" s="128"/>
      <c r="B18" s="127"/>
      <c r="C18" s="128"/>
      <c r="D18" s="128"/>
      <c r="E18" s="128"/>
      <c r="F18" s="141"/>
      <c r="G18" s="128"/>
      <c r="I18" s="141"/>
      <c r="K18" s="134"/>
      <c r="L18" s="134"/>
      <c r="M18" s="134"/>
      <c r="N18" s="127"/>
      <c r="O18" s="127"/>
      <c r="P18" s="127"/>
      <c r="Q18" s="127"/>
      <c r="R18" s="127"/>
      <c r="S18" s="136"/>
      <c r="T18" s="152"/>
      <c r="U18" s="158"/>
      <c r="V18" s="159"/>
    </row>
    <row r="19" spans="1:22" ht="12" customHeight="1">
      <c r="A19" s="128"/>
      <c r="B19" s="127"/>
      <c r="C19" s="127"/>
      <c r="D19" s="127"/>
      <c r="E19" s="128"/>
      <c r="F19" s="127"/>
      <c r="G19" s="127"/>
      <c r="H19" s="127"/>
      <c r="K19" s="134"/>
      <c r="L19" s="134"/>
      <c r="M19" s="134"/>
      <c r="N19" s="128"/>
      <c r="O19" s="128"/>
      <c r="P19" s="127"/>
      <c r="Q19" s="127"/>
      <c r="R19" s="127"/>
      <c r="S19" s="136"/>
      <c r="T19" s="127"/>
      <c r="V19" s="146"/>
    </row>
    <row r="20" spans="1:22" ht="12" customHeight="1">
      <c r="A20" s="555">
        <v>5</v>
      </c>
      <c r="B20" s="563"/>
      <c r="C20" s="564"/>
      <c r="D20" s="564"/>
      <c r="E20" s="564"/>
      <c r="F20" s="564"/>
      <c r="G20" s="564"/>
      <c r="H20" s="564"/>
      <c r="I20" s="564"/>
      <c r="J20" s="565"/>
      <c r="K20" s="128"/>
      <c r="L20" s="128"/>
      <c r="M20" s="128"/>
      <c r="N20" s="127"/>
      <c r="O20" s="127"/>
      <c r="P20" s="127"/>
      <c r="Q20" s="127"/>
      <c r="R20" s="127"/>
      <c r="S20" s="136"/>
      <c r="T20" s="127"/>
      <c r="V20" s="146"/>
    </row>
    <row r="21" spans="1:27" ht="12" customHeight="1">
      <c r="A21" s="555"/>
      <c r="B21" s="566"/>
      <c r="C21" s="567"/>
      <c r="D21" s="567"/>
      <c r="E21" s="567"/>
      <c r="F21" s="567"/>
      <c r="G21" s="567"/>
      <c r="H21" s="567"/>
      <c r="I21" s="567"/>
      <c r="J21" s="568"/>
      <c r="K21" s="143"/>
      <c r="L21" s="143"/>
      <c r="M21" s="144"/>
      <c r="N21" s="137"/>
      <c r="O21" s="137"/>
      <c r="P21" s="137"/>
      <c r="Q21" s="141"/>
      <c r="R21" s="141"/>
      <c r="S21" s="175"/>
      <c r="V21" s="146"/>
      <c r="AA21" s="140"/>
    </row>
    <row r="22" spans="1:31" ht="12" customHeight="1">
      <c r="A22" s="128"/>
      <c r="B22" s="128"/>
      <c r="C22" s="128"/>
      <c r="D22" s="128"/>
      <c r="E22" s="128"/>
      <c r="F22" s="128"/>
      <c r="G22" s="128"/>
      <c r="H22" s="128"/>
      <c r="K22" s="134"/>
      <c r="L22" s="134"/>
      <c r="M22" s="146"/>
      <c r="N22" s="154"/>
      <c r="O22" s="156"/>
      <c r="P22" s="171"/>
      <c r="Q22" s="141"/>
      <c r="R22" s="141"/>
      <c r="S22" s="126"/>
      <c r="T22" s="128"/>
      <c r="U22" s="128"/>
      <c r="V22" s="126"/>
      <c r="W22" s="128"/>
      <c r="X22" s="128"/>
      <c r="Z22" s="140"/>
      <c r="AA22" s="140"/>
      <c r="AB22" s="160"/>
      <c r="AC22" s="160"/>
      <c r="AD22" s="122"/>
      <c r="AE22" s="120"/>
    </row>
    <row r="23" spans="1:31" ht="12" customHeight="1">
      <c r="A23" s="128"/>
      <c r="B23" s="129"/>
      <c r="C23" s="129"/>
      <c r="D23" s="129"/>
      <c r="E23" s="127"/>
      <c r="F23" s="127"/>
      <c r="G23" s="127"/>
      <c r="H23" s="127"/>
      <c r="K23" s="134"/>
      <c r="L23" s="134"/>
      <c r="M23" s="146"/>
      <c r="N23" s="163"/>
      <c r="O23" s="163"/>
      <c r="P23" s="174"/>
      <c r="Q23" s="141"/>
      <c r="R23" s="141"/>
      <c r="S23" s="126"/>
      <c r="T23" s="128"/>
      <c r="U23" s="128"/>
      <c r="V23" s="126"/>
      <c r="W23" s="128"/>
      <c r="X23" s="128"/>
      <c r="Z23" s="140"/>
      <c r="AA23" s="140"/>
      <c r="AB23" s="160"/>
      <c r="AC23" s="160"/>
      <c r="AD23" s="122"/>
      <c r="AE23" s="120"/>
    </row>
    <row r="24" spans="1:31" ht="12" customHeight="1">
      <c r="A24" s="555">
        <v>6</v>
      </c>
      <c r="B24" s="563"/>
      <c r="C24" s="564"/>
      <c r="D24" s="564"/>
      <c r="E24" s="564"/>
      <c r="F24" s="564"/>
      <c r="G24" s="564"/>
      <c r="H24" s="564"/>
      <c r="I24" s="564"/>
      <c r="J24" s="565"/>
      <c r="K24" s="138"/>
      <c r="L24" s="138"/>
      <c r="M24" s="139"/>
      <c r="N24" s="127"/>
      <c r="O24" s="137"/>
      <c r="P24" s="136"/>
      <c r="Q24" s="127"/>
      <c r="R24" s="127"/>
      <c r="S24" s="136"/>
      <c r="U24" s="148"/>
      <c r="V24" s="126"/>
      <c r="W24" s="128"/>
      <c r="X24" s="128"/>
      <c r="Y24" s="178"/>
      <c r="AB24" s="160"/>
      <c r="AC24" s="160"/>
      <c r="AE24" s="120"/>
    </row>
    <row r="25" spans="1:31" ht="12" customHeight="1">
      <c r="A25" s="555"/>
      <c r="B25" s="566"/>
      <c r="C25" s="567"/>
      <c r="D25" s="567"/>
      <c r="E25" s="567"/>
      <c r="F25" s="567"/>
      <c r="G25" s="567"/>
      <c r="H25" s="567"/>
      <c r="I25" s="567"/>
      <c r="J25" s="568"/>
      <c r="K25" s="169"/>
      <c r="L25" s="128"/>
      <c r="M25" s="128"/>
      <c r="N25" s="127"/>
      <c r="O25" s="127"/>
      <c r="P25" s="136"/>
      <c r="Q25" s="168"/>
      <c r="R25" s="168"/>
      <c r="S25" s="176"/>
      <c r="T25" s="149"/>
      <c r="U25" s="149"/>
      <c r="V25" s="126"/>
      <c r="W25" s="128"/>
      <c r="X25" s="128"/>
      <c r="Y25" s="178"/>
      <c r="AB25" s="160"/>
      <c r="AC25" s="160"/>
      <c r="AE25" s="120"/>
    </row>
    <row r="26" spans="1:31" ht="12" customHeight="1">
      <c r="A26" s="128"/>
      <c r="B26" s="127"/>
      <c r="C26" s="128"/>
      <c r="D26" s="128"/>
      <c r="E26" s="128"/>
      <c r="F26" s="128"/>
      <c r="G26" s="128"/>
      <c r="H26" s="141"/>
      <c r="K26" s="134"/>
      <c r="L26" s="134"/>
      <c r="M26" s="134"/>
      <c r="N26" s="127"/>
      <c r="O26" s="127"/>
      <c r="P26" s="136"/>
      <c r="Q26" s="156"/>
      <c r="R26" s="156"/>
      <c r="S26" s="177"/>
      <c r="T26" s="137"/>
      <c r="U26" s="137"/>
      <c r="V26" s="126"/>
      <c r="W26" s="128"/>
      <c r="X26" s="128"/>
      <c r="Y26" s="178"/>
      <c r="AB26" s="160"/>
      <c r="AC26" s="160"/>
      <c r="AE26" s="120"/>
    </row>
    <row r="27" spans="1:31" ht="12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7"/>
      <c r="L27" s="127"/>
      <c r="M27" s="127"/>
      <c r="N27" s="127"/>
      <c r="O27" s="127"/>
      <c r="P27" s="136"/>
      <c r="Q27" s="137"/>
      <c r="R27" s="137"/>
      <c r="S27" s="137"/>
      <c r="T27" s="137"/>
      <c r="U27" s="137"/>
      <c r="V27" s="146"/>
      <c r="W27" s="145"/>
      <c r="X27" s="145"/>
      <c r="Y27" s="178"/>
      <c r="AB27" s="160"/>
      <c r="AC27" s="160"/>
      <c r="AE27" s="120"/>
    </row>
    <row r="28" spans="1:31" ht="12" customHeight="1">
      <c r="A28" s="555">
        <v>7</v>
      </c>
      <c r="B28" s="563"/>
      <c r="C28" s="564"/>
      <c r="D28" s="564"/>
      <c r="E28" s="564"/>
      <c r="F28" s="564"/>
      <c r="G28" s="564"/>
      <c r="H28" s="564"/>
      <c r="I28" s="564"/>
      <c r="J28" s="565"/>
      <c r="K28" s="127"/>
      <c r="L28" s="127"/>
      <c r="M28" s="127"/>
      <c r="N28" s="127"/>
      <c r="O28" s="127"/>
      <c r="P28" s="136"/>
      <c r="Q28" s="127"/>
      <c r="R28" s="127"/>
      <c r="S28" s="140"/>
      <c r="T28" s="149"/>
      <c r="U28" s="149"/>
      <c r="V28" s="146"/>
      <c r="W28" s="141"/>
      <c r="X28" s="141"/>
      <c r="Y28" s="178"/>
      <c r="AB28" s="160"/>
      <c r="AC28" s="160"/>
      <c r="AE28" s="120"/>
    </row>
    <row r="29" spans="1:31" ht="12" customHeight="1">
      <c r="A29" s="555"/>
      <c r="B29" s="566"/>
      <c r="C29" s="567"/>
      <c r="D29" s="567"/>
      <c r="E29" s="567"/>
      <c r="F29" s="567"/>
      <c r="G29" s="567"/>
      <c r="H29" s="567"/>
      <c r="I29" s="567"/>
      <c r="J29" s="568"/>
      <c r="K29" s="152"/>
      <c r="L29" s="152"/>
      <c r="M29" s="153"/>
      <c r="N29" s="127"/>
      <c r="O29" s="127"/>
      <c r="P29" s="136"/>
      <c r="Q29" s="127"/>
      <c r="R29" s="127"/>
      <c r="T29" s="149"/>
      <c r="U29" s="149"/>
      <c r="V29" s="146"/>
      <c r="Y29" s="178"/>
      <c r="AB29" s="160"/>
      <c r="AC29" s="160"/>
      <c r="AE29" s="120"/>
    </row>
    <row r="30" spans="1:31" ht="12" customHeight="1">
      <c r="A30" s="127"/>
      <c r="B30" s="127"/>
      <c r="C30" s="127"/>
      <c r="D30" s="127"/>
      <c r="E30" s="129"/>
      <c r="F30" s="129"/>
      <c r="G30" s="129"/>
      <c r="H30" s="129"/>
      <c r="I30" s="129"/>
      <c r="J30" s="129"/>
      <c r="K30" s="127"/>
      <c r="L30" s="127"/>
      <c r="M30" s="136"/>
      <c r="N30" s="154"/>
      <c r="O30" s="154"/>
      <c r="P30" s="165"/>
      <c r="Q30" s="137"/>
      <c r="R30" s="127"/>
      <c r="T30" s="145"/>
      <c r="U30" s="140"/>
      <c r="V30" s="164"/>
      <c r="W30" s="140"/>
      <c r="X30" s="140"/>
      <c r="AB30" s="160"/>
      <c r="AC30" s="160"/>
      <c r="AE30" s="120"/>
    </row>
    <row r="31" spans="1:31" ht="12" customHeight="1">
      <c r="A31" s="128"/>
      <c r="B31" s="128"/>
      <c r="C31" s="128"/>
      <c r="D31" s="128"/>
      <c r="E31" s="128"/>
      <c r="F31" s="128"/>
      <c r="G31" s="128"/>
      <c r="H31" s="128"/>
      <c r="K31" s="134"/>
      <c r="L31" s="134"/>
      <c r="M31" s="146"/>
      <c r="N31" s="152"/>
      <c r="O31" s="152"/>
      <c r="P31" s="152"/>
      <c r="Q31" s="127"/>
      <c r="R31" s="127"/>
      <c r="S31" s="127"/>
      <c r="T31" s="140"/>
      <c r="U31" s="140"/>
      <c r="V31" s="164"/>
      <c r="W31" s="140"/>
      <c r="X31" s="140"/>
      <c r="AB31" s="160"/>
      <c r="AC31" s="160"/>
      <c r="AE31" s="120"/>
    </row>
    <row r="32" spans="1:31" ht="12" customHeight="1">
      <c r="A32" s="555">
        <v>8</v>
      </c>
      <c r="B32" s="563"/>
      <c r="C32" s="564"/>
      <c r="D32" s="564"/>
      <c r="E32" s="564"/>
      <c r="F32" s="564"/>
      <c r="G32" s="564"/>
      <c r="H32" s="564"/>
      <c r="I32" s="564"/>
      <c r="J32" s="565"/>
      <c r="K32" s="138"/>
      <c r="L32" s="138"/>
      <c r="M32" s="139"/>
      <c r="N32" s="127"/>
      <c r="O32" s="127"/>
      <c r="P32" s="127"/>
      <c r="Q32" s="127"/>
      <c r="R32" s="127"/>
      <c r="S32" s="127"/>
      <c r="T32" s="127"/>
      <c r="V32" s="146"/>
      <c r="AB32" s="160"/>
      <c r="AC32" s="160"/>
      <c r="AE32" s="120"/>
    </row>
    <row r="33" spans="1:31" ht="12" customHeight="1">
      <c r="A33" s="555"/>
      <c r="B33" s="566"/>
      <c r="C33" s="567"/>
      <c r="D33" s="567"/>
      <c r="E33" s="567"/>
      <c r="F33" s="567"/>
      <c r="G33" s="567"/>
      <c r="H33" s="567"/>
      <c r="I33" s="567"/>
      <c r="J33" s="568"/>
      <c r="K33" s="128"/>
      <c r="L33" s="128"/>
      <c r="M33" s="128"/>
      <c r="N33" s="127"/>
      <c r="O33" s="127"/>
      <c r="P33" s="127"/>
      <c r="Q33" s="127"/>
      <c r="R33" s="127"/>
      <c r="S33" s="127"/>
      <c r="T33" s="127"/>
      <c r="V33" s="146"/>
      <c r="Y33" s="134" t="s">
        <v>45</v>
      </c>
      <c r="AB33" s="160"/>
      <c r="AC33" s="160"/>
      <c r="AE33" s="120"/>
    </row>
    <row r="34" spans="1:31" ht="12" customHeight="1">
      <c r="A34" s="128"/>
      <c r="B34" s="128"/>
      <c r="C34" s="128"/>
      <c r="D34" s="128"/>
      <c r="E34" s="128"/>
      <c r="F34" s="128"/>
      <c r="G34" s="128"/>
      <c r="H34" s="128"/>
      <c r="K34" s="134"/>
      <c r="L34" s="134"/>
      <c r="M34" s="134"/>
      <c r="N34" s="127"/>
      <c r="O34" s="127"/>
      <c r="P34" s="127"/>
      <c r="Q34" s="127"/>
      <c r="R34" s="127"/>
      <c r="S34" s="127"/>
      <c r="T34" s="127"/>
      <c r="V34" s="146"/>
      <c r="AE34" s="120"/>
    </row>
    <row r="35" spans="1:31" ht="12" customHeight="1">
      <c r="A35" s="128"/>
      <c r="B35" s="128"/>
      <c r="C35" s="128"/>
      <c r="D35" s="128"/>
      <c r="E35" s="128"/>
      <c r="F35" s="128"/>
      <c r="G35" s="128"/>
      <c r="H35" s="128"/>
      <c r="K35" s="134"/>
      <c r="L35" s="134"/>
      <c r="M35" s="134"/>
      <c r="N35" s="128"/>
      <c r="O35" s="128"/>
      <c r="P35" s="127"/>
      <c r="Q35" s="127"/>
      <c r="R35" s="127"/>
      <c r="S35" s="127"/>
      <c r="T35" s="127"/>
      <c r="V35" s="146"/>
      <c r="W35" s="162"/>
      <c r="X35" s="135"/>
      <c r="AE35" s="120"/>
    </row>
    <row r="36" spans="1:22" ht="12" customHeight="1">
      <c r="A36" s="555">
        <v>9</v>
      </c>
      <c r="B36" s="563"/>
      <c r="C36" s="564"/>
      <c r="D36" s="564"/>
      <c r="E36" s="564"/>
      <c r="F36" s="564"/>
      <c r="G36" s="564"/>
      <c r="H36" s="564"/>
      <c r="I36" s="564"/>
      <c r="J36" s="565"/>
      <c r="N36" s="127"/>
      <c r="O36" s="127"/>
      <c r="P36" s="127"/>
      <c r="V36" s="146"/>
    </row>
    <row r="37" spans="1:22" ht="12" customHeight="1">
      <c r="A37" s="555"/>
      <c r="B37" s="566"/>
      <c r="C37" s="567"/>
      <c r="D37" s="567"/>
      <c r="E37" s="567"/>
      <c r="F37" s="567"/>
      <c r="G37" s="567"/>
      <c r="H37" s="567"/>
      <c r="I37" s="567"/>
      <c r="J37" s="568"/>
      <c r="K37" s="158"/>
      <c r="L37" s="158"/>
      <c r="M37" s="159"/>
      <c r="N37" s="137"/>
      <c r="O37" s="137"/>
      <c r="P37" s="137"/>
      <c r="V37" s="146"/>
    </row>
    <row r="38" spans="1:22" ht="12" customHeight="1">
      <c r="A38" s="130"/>
      <c r="B38" s="127"/>
      <c r="K38" s="134"/>
      <c r="L38" s="134"/>
      <c r="M38" s="146"/>
      <c r="N38" s="154"/>
      <c r="O38" s="156"/>
      <c r="P38" s="171"/>
      <c r="V38" s="146"/>
    </row>
    <row r="39" spans="1:22" ht="12" customHeight="1">
      <c r="A39" s="130"/>
      <c r="K39" s="134"/>
      <c r="L39" s="134"/>
      <c r="M39" s="146"/>
      <c r="N39" s="163"/>
      <c r="O39" s="163"/>
      <c r="P39" s="174"/>
      <c r="V39" s="146"/>
    </row>
    <row r="40" spans="1:22" ht="12" customHeight="1">
      <c r="A40" s="555">
        <v>10</v>
      </c>
      <c r="B40" s="563"/>
      <c r="C40" s="564"/>
      <c r="D40" s="564"/>
      <c r="E40" s="564"/>
      <c r="F40" s="564"/>
      <c r="G40" s="564"/>
      <c r="H40" s="564"/>
      <c r="I40" s="564"/>
      <c r="J40" s="565"/>
      <c r="K40" s="135"/>
      <c r="L40" s="135"/>
      <c r="M40" s="150"/>
      <c r="N40" s="127"/>
      <c r="O40" s="137"/>
      <c r="P40" s="136"/>
      <c r="V40" s="146"/>
    </row>
    <row r="41" spans="1:22" ht="12" customHeight="1">
      <c r="A41" s="555"/>
      <c r="B41" s="566"/>
      <c r="C41" s="567"/>
      <c r="D41" s="567"/>
      <c r="E41" s="567"/>
      <c r="F41" s="567"/>
      <c r="G41" s="567"/>
      <c r="H41" s="567"/>
      <c r="I41" s="567"/>
      <c r="J41" s="568"/>
      <c r="K41" s="170"/>
      <c r="N41" s="127"/>
      <c r="O41" s="127"/>
      <c r="P41" s="136"/>
      <c r="V41" s="146"/>
    </row>
    <row r="42" spans="1:22" ht="12" customHeight="1">
      <c r="A42" s="130"/>
      <c r="N42" s="127"/>
      <c r="O42" s="127"/>
      <c r="P42" s="136"/>
      <c r="V42" s="146"/>
    </row>
    <row r="43" spans="1:22" ht="12" customHeight="1">
      <c r="A43" s="130"/>
      <c r="N43" s="127"/>
      <c r="O43" s="127"/>
      <c r="P43" s="136"/>
      <c r="Q43" s="152"/>
      <c r="R43" s="152"/>
      <c r="S43" s="153"/>
      <c r="V43" s="146"/>
    </row>
    <row r="44" spans="1:22" ht="12" customHeight="1">
      <c r="A44" s="555">
        <v>11</v>
      </c>
      <c r="B44" s="563"/>
      <c r="C44" s="564"/>
      <c r="D44" s="564"/>
      <c r="E44" s="564"/>
      <c r="F44" s="564"/>
      <c r="G44" s="564"/>
      <c r="H44" s="564"/>
      <c r="I44" s="564"/>
      <c r="J44" s="565"/>
      <c r="K44" s="161"/>
      <c r="N44" s="127"/>
      <c r="O44" s="127"/>
      <c r="P44" s="136"/>
      <c r="Q44" s="127"/>
      <c r="R44" s="127"/>
      <c r="S44" s="136"/>
      <c r="V44" s="146"/>
    </row>
    <row r="45" spans="1:22" ht="12" customHeight="1">
      <c r="A45" s="555"/>
      <c r="B45" s="566"/>
      <c r="C45" s="567"/>
      <c r="D45" s="567"/>
      <c r="E45" s="567"/>
      <c r="F45" s="567"/>
      <c r="G45" s="567"/>
      <c r="H45" s="567"/>
      <c r="I45" s="567"/>
      <c r="J45" s="568"/>
      <c r="K45" s="158"/>
      <c r="L45" s="158"/>
      <c r="M45" s="159"/>
      <c r="N45" s="127"/>
      <c r="O45" s="127"/>
      <c r="P45" s="136"/>
      <c r="Q45" s="127"/>
      <c r="S45" s="136"/>
      <c r="V45" s="146"/>
    </row>
    <row r="46" spans="1:22" ht="12" customHeight="1">
      <c r="A46" s="130"/>
      <c r="B46" s="127"/>
      <c r="K46" s="134"/>
      <c r="L46" s="134"/>
      <c r="M46" s="146"/>
      <c r="N46" s="154"/>
      <c r="O46" s="154"/>
      <c r="P46" s="165"/>
      <c r="Q46" s="127"/>
      <c r="S46" s="155"/>
      <c r="V46" s="146"/>
    </row>
    <row r="47" spans="1:22" ht="12" customHeight="1">
      <c r="A47" s="130"/>
      <c r="K47" s="134"/>
      <c r="L47" s="134"/>
      <c r="M47" s="146"/>
      <c r="Q47" s="127"/>
      <c r="S47" s="155"/>
      <c r="V47" s="146"/>
    </row>
    <row r="48" spans="1:22" ht="12" customHeight="1">
      <c r="A48" s="555">
        <v>12</v>
      </c>
      <c r="B48" s="563"/>
      <c r="C48" s="564"/>
      <c r="D48" s="564"/>
      <c r="E48" s="564"/>
      <c r="F48" s="564"/>
      <c r="G48" s="564"/>
      <c r="H48" s="564"/>
      <c r="I48" s="564"/>
      <c r="J48" s="565"/>
      <c r="K48" s="135"/>
      <c r="L48" s="135"/>
      <c r="M48" s="150"/>
      <c r="Q48" s="127"/>
      <c r="R48" s="127"/>
      <c r="S48" s="136"/>
      <c r="V48" s="146"/>
    </row>
    <row r="49" spans="1:22" ht="12" customHeight="1">
      <c r="A49" s="555"/>
      <c r="B49" s="566"/>
      <c r="C49" s="567"/>
      <c r="D49" s="567"/>
      <c r="E49" s="567"/>
      <c r="F49" s="567"/>
      <c r="G49" s="567"/>
      <c r="H49" s="567"/>
      <c r="I49" s="567"/>
      <c r="J49" s="568"/>
      <c r="Q49" s="127"/>
      <c r="R49" s="127"/>
      <c r="S49" s="136"/>
      <c r="T49" s="135"/>
      <c r="U49" s="135"/>
      <c r="V49" s="150"/>
    </row>
    <row r="50" spans="1:31" ht="12" customHeight="1">
      <c r="A50" s="128"/>
      <c r="B50" s="128"/>
      <c r="C50" s="128"/>
      <c r="D50" s="128"/>
      <c r="E50" s="128"/>
      <c r="F50" s="128"/>
      <c r="G50" s="128"/>
      <c r="H50" s="128"/>
      <c r="K50" s="134"/>
      <c r="L50" s="134"/>
      <c r="M50" s="134"/>
      <c r="N50" s="127"/>
      <c r="O50" s="127"/>
      <c r="P50" s="127"/>
      <c r="Q50" s="127"/>
      <c r="R50" s="127"/>
      <c r="S50" s="136"/>
      <c r="T50" s="127"/>
      <c r="AE50" s="120"/>
    </row>
    <row r="51" spans="1:31" ht="12" customHeight="1">
      <c r="A51" s="128"/>
      <c r="B51" s="128"/>
      <c r="C51" s="128"/>
      <c r="D51" s="128"/>
      <c r="E51" s="128"/>
      <c r="F51" s="128"/>
      <c r="G51" s="128"/>
      <c r="H51" s="128"/>
      <c r="K51" s="134"/>
      <c r="L51" s="134"/>
      <c r="M51" s="134"/>
      <c r="N51" s="128"/>
      <c r="O51" s="128"/>
      <c r="P51" s="127"/>
      <c r="Q51" s="127"/>
      <c r="R51" s="127"/>
      <c r="S51" s="136"/>
      <c r="T51" s="127"/>
      <c r="AE51" s="120"/>
    </row>
    <row r="52" spans="1:19" ht="12" customHeight="1">
      <c r="A52" s="555">
        <v>13</v>
      </c>
      <c r="B52" s="563"/>
      <c r="C52" s="564"/>
      <c r="D52" s="564"/>
      <c r="E52" s="564"/>
      <c r="F52" s="564"/>
      <c r="G52" s="564"/>
      <c r="H52" s="564"/>
      <c r="I52" s="564"/>
      <c r="J52" s="565"/>
      <c r="N52" s="127"/>
      <c r="O52" s="127"/>
      <c r="P52" s="127"/>
      <c r="Q52" s="127"/>
      <c r="R52" s="127"/>
      <c r="S52" s="136"/>
    </row>
    <row r="53" spans="1:22" ht="12" customHeight="1">
      <c r="A53" s="555"/>
      <c r="B53" s="566"/>
      <c r="C53" s="567"/>
      <c r="D53" s="567"/>
      <c r="E53" s="567"/>
      <c r="F53" s="567"/>
      <c r="G53" s="567"/>
      <c r="H53" s="567"/>
      <c r="I53" s="567"/>
      <c r="J53" s="568"/>
      <c r="K53" s="158"/>
      <c r="L53" s="158"/>
      <c r="M53" s="159"/>
      <c r="N53" s="137"/>
      <c r="O53" s="137"/>
      <c r="P53" s="137"/>
      <c r="Q53" s="141"/>
      <c r="R53" s="141"/>
      <c r="S53" s="175"/>
      <c r="U53" s="179" t="s">
        <v>10</v>
      </c>
      <c r="V53" s="179" t="str">
        <f>VLOOKUP(U53,'リーグ戦表'!AH:AI,2,0)</f>
        <v>寺井九谷クラブ</v>
      </c>
    </row>
    <row r="54" spans="1:22" ht="12" customHeight="1">
      <c r="A54" s="130"/>
      <c r="B54" s="127"/>
      <c r="K54" s="134"/>
      <c r="L54" s="134"/>
      <c r="M54" s="146"/>
      <c r="N54" s="154"/>
      <c r="O54" s="156"/>
      <c r="P54" s="171"/>
      <c r="Q54" s="141"/>
      <c r="R54" s="141"/>
      <c r="S54" s="126"/>
      <c r="U54" s="179" t="s">
        <v>26</v>
      </c>
      <c r="V54" s="179" t="str">
        <f>VLOOKUP(U54,'リーグ戦表'!AH:AI,2,0)</f>
        <v>松任の大魔陣Jr</v>
      </c>
    </row>
    <row r="55" spans="1:22" ht="12" customHeight="1">
      <c r="A55" s="130"/>
      <c r="K55" s="134"/>
      <c r="L55" s="134"/>
      <c r="M55" s="146"/>
      <c r="N55" s="163"/>
      <c r="O55" s="163"/>
      <c r="P55" s="174"/>
      <c r="Q55" s="141"/>
      <c r="R55" s="141"/>
      <c r="S55" s="126"/>
      <c r="U55" s="179" t="s">
        <v>11</v>
      </c>
      <c r="V55" s="179" t="e">
        <f>VLOOKUP(U55,'リーグ戦表'!AH:AI,2,0)</f>
        <v>#N/A</v>
      </c>
    </row>
    <row r="56" spans="1:22" ht="12" customHeight="1">
      <c r="A56" s="555">
        <v>14</v>
      </c>
      <c r="B56" s="563"/>
      <c r="C56" s="564"/>
      <c r="D56" s="564"/>
      <c r="E56" s="564"/>
      <c r="F56" s="564"/>
      <c r="G56" s="564"/>
      <c r="H56" s="564"/>
      <c r="I56" s="564"/>
      <c r="J56" s="565"/>
      <c r="K56" s="135"/>
      <c r="L56" s="135"/>
      <c r="M56" s="150"/>
      <c r="N56" s="127"/>
      <c r="O56" s="137"/>
      <c r="P56" s="136"/>
      <c r="Q56" s="127"/>
      <c r="R56" s="127"/>
      <c r="S56" s="136"/>
      <c r="U56" s="179" t="s">
        <v>27</v>
      </c>
      <c r="V56" s="179" t="e">
        <f>VLOOKUP(U56,'リーグ戦表'!AH:AI,2,0)</f>
        <v>#N/A</v>
      </c>
    </row>
    <row r="57" spans="1:22" ht="12" customHeight="1">
      <c r="A57" s="555"/>
      <c r="B57" s="566"/>
      <c r="C57" s="567"/>
      <c r="D57" s="567"/>
      <c r="E57" s="567"/>
      <c r="F57" s="567"/>
      <c r="G57" s="567"/>
      <c r="H57" s="567"/>
      <c r="I57" s="567"/>
      <c r="J57" s="568"/>
      <c r="K57" s="170"/>
      <c r="N57" s="127"/>
      <c r="O57" s="127"/>
      <c r="P57" s="136"/>
      <c r="Q57" s="168"/>
      <c r="R57" s="168"/>
      <c r="S57" s="176"/>
      <c r="U57" s="179" t="s">
        <v>50</v>
      </c>
      <c r="V57" s="179" t="e">
        <f>VLOOKUP(U57,'リーグ戦表'!AH:AI,2,0)</f>
        <v>#N/A</v>
      </c>
    </row>
    <row r="58" spans="1:22" ht="12" customHeight="1">
      <c r="A58" s="130"/>
      <c r="N58" s="127"/>
      <c r="O58" s="127"/>
      <c r="P58" s="136"/>
      <c r="Q58" s="156"/>
      <c r="R58" s="156"/>
      <c r="S58" s="177"/>
      <c r="U58" s="179" t="s">
        <v>51</v>
      </c>
      <c r="V58" s="179" t="e">
        <f>VLOOKUP(U58,'リーグ戦表'!AH:AI,2,0)</f>
        <v>#N/A</v>
      </c>
    </row>
    <row r="59" spans="1:22" ht="12" customHeight="1">
      <c r="A59" s="130"/>
      <c r="N59" s="127"/>
      <c r="O59" s="127"/>
      <c r="P59" s="136"/>
      <c r="U59" s="179" t="s">
        <v>52</v>
      </c>
      <c r="V59" s="179" t="e">
        <f>VLOOKUP(U59,'リーグ戦表'!AH:AI,2,0)</f>
        <v>#N/A</v>
      </c>
    </row>
    <row r="60" spans="1:22" ht="12" customHeight="1">
      <c r="A60" s="555">
        <v>15</v>
      </c>
      <c r="B60" s="563"/>
      <c r="C60" s="564"/>
      <c r="D60" s="564"/>
      <c r="E60" s="564"/>
      <c r="F60" s="564"/>
      <c r="G60" s="564"/>
      <c r="H60" s="564"/>
      <c r="I60" s="564"/>
      <c r="J60" s="565"/>
      <c r="K60" s="162"/>
      <c r="N60" s="127"/>
      <c r="O60" s="127"/>
      <c r="P60" s="136"/>
      <c r="U60" s="179" t="s">
        <v>53</v>
      </c>
      <c r="V60" s="179" t="e">
        <f>VLOOKUP(U60,'リーグ戦表'!AH:AI,2,0)</f>
        <v>#N/A</v>
      </c>
    </row>
    <row r="61" spans="1:16" ht="12" customHeight="1">
      <c r="A61" s="555"/>
      <c r="B61" s="566"/>
      <c r="C61" s="567"/>
      <c r="D61" s="567"/>
      <c r="E61" s="567"/>
      <c r="F61" s="567"/>
      <c r="G61" s="567"/>
      <c r="H61" s="567"/>
      <c r="I61" s="567"/>
      <c r="J61" s="568"/>
      <c r="K61" s="158"/>
      <c r="L61" s="158"/>
      <c r="M61" s="159"/>
      <c r="N61" s="127"/>
      <c r="O61" s="127"/>
      <c r="P61" s="136"/>
    </row>
    <row r="62" spans="1:16" ht="12" customHeight="1">
      <c r="A62" s="130"/>
      <c r="B62" s="127"/>
      <c r="K62" s="134"/>
      <c r="L62" s="134"/>
      <c r="M62" s="146"/>
      <c r="N62" s="154"/>
      <c r="O62" s="154"/>
      <c r="P62" s="165"/>
    </row>
    <row r="63" spans="1:13" ht="12" customHeight="1">
      <c r="A63" s="130"/>
      <c r="K63" s="134"/>
      <c r="L63" s="134"/>
      <c r="M63" s="146"/>
    </row>
    <row r="64" spans="1:13" ht="12" customHeight="1">
      <c r="A64" s="555">
        <v>16</v>
      </c>
      <c r="B64" s="563"/>
      <c r="C64" s="564"/>
      <c r="D64" s="564"/>
      <c r="E64" s="564"/>
      <c r="F64" s="564"/>
      <c r="G64" s="564"/>
      <c r="H64" s="564"/>
      <c r="I64" s="564"/>
      <c r="J64" s="565"/>
      <c r="K64" s="135"/>
      <c r="L64" s="135"/>
      <c r="M64" s="150"/>
    </row>
    <row r="65" spans="1:10" ht="12" customHeight="1">
      <c r="A65" s="555"/>
      <c r="B65" s="566"/>
      <c r="C65" s="567"/>
      <c r="D65" s="567"/>
      <c r="E65" s="567"/>
      <c r="F65" s="567"/>
      <c r="G65" s="567"/>
      <c r="H65" s="567"/>
      <c r="I65" s="567"/>
      <c r="J65" s="568"/>
    </row>
    <row r="66" spans="1:29" ht="16.5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</row>
    <row r="67" spans="1:29" ht="16.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1:29" ht="16.5" customHeight="1">
      <c r="A68" s="131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70" spans="1:18" ht="12" customHeight="1">
      <c r="A70" s="137"/>
      <c r="B70" s="166" t="s">
        <v>48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27"/>
      <c r="M70" s="127"/>
      <c r="N70" s="129"/>
      <c r="O70" s="129"/>
      <c r="P70" s="129"/>
      <c r="Q70" s="127"/>
      <c r="R70" s="127"/>
    </row>
    <row r="71" spans="1:18" ht="12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27"/>
      <c r="L71" s="127"/>
      <c r="M71" s="127"/>
      <c r="N71" s="127"/>
      <c r="O71" s="127"/>
      <c r="P71" s="127"/>
      <c r="Q71" s="127"/>
      <c r="R71" s="127"/>
    </row>
    <row r="72" spans="1:18" ht="12" customHeight="1">
      <c r="A72" s="562">
        <v>1</v>
      </c>
      <c r="B72" s="563"/>
      <c r="C72" s="564"/>
      <c r="D72" s="564"/>
      <c r="E72" s="564"/>
      <c r="F72" s="564"/>
      <c r="G72" s="564"/>
      <c r="H72" s="564"/>
      <c r="I72" s="564"/>
      <c r="J72" s="565"/>
      <c r="K72" s="127"/>
      <c r="L72" s="127"/>
      <c r="M72" s="127"/>
      <c r="N72" s="127"/>
      <c r="O72" s="127"/>
      <c r="P72" s="127"/>
      <c r="Q72" s="127"/>
      <c r="R72" s="127"/>
    </row>
    <row r="73" spans="1:22" ht="12" customHeight="1">
      <c r="A73" s="562"/>
      <c r="B73" s="566"/>
      <c r="C73" s="567"/>
      <c r="D73" s="567"/>
      <c r="E73" s="567"/>
      <c r="F73" s="567"/>
      <c r="G73" s="567"/>
      <c r="H73" s="567"/>
      <c r="I73" s="567"/>
      <c r="J73" s="568"/>
      <c r="K73" s="151"/>
      <c r="L73" s="152"/>
      <c r="M73" s="152"/>
      <c r="N73" s="163"/>
      <c r="O73" s="163"/>
      <c r="P73" s="174"/>
      <c r="Q73" s="127"/>
      <c r="R73" s="127"/>
      <c r="U73" s="179" t="s">
        <v>49</v>
      </c>
      <c r="V73" s="179" t="str">
        <f>VLOOKUP(U73,'リーグ戦表'!AH:AI,2,0)</f>
        <v>珠洲クラブ</v>
      </c>
    </row>
    <row r="74" spans="1:24" ht="12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28"/>
      <c r="L74" s="128"/>
      <c r="M74" s="128"/>
      <c r="N74" s="127"/>
      <c r="O74" s="137"/>
      <c r="P74" s="136"/>
      <c r="Q74" s="127"/>
      <c r="R74" s="127"/>
      <c r="S74" s="140"/>
      <c r="T74" s="140"/>
      <c r="U74" s="179" t="s">
        <v>46</v>
      </c>
      <c r="V74" s="179" t="str">
        <f>VLOOKUP(U74,'リーグ戦表'!AH:AI,2,0)</f>
        <v>三馬パワフル</v>
      </c>
      <c r="X74" s="141"/>
    </row>
    <row r="75" spans="1:22" ht="12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28"/>
      <c r="L75" s="128"/>
      <c r="M75" s="128"/>
      <c r="N75" s="127"/>
      <c r="O75" s="127"/>
      <c r="P75" s="136"/>
      <c r="Q75" s="127"/>
      <c r="R75" s="127"/>
      <c r="S75" s="127"/>
      <c r="T75" s="127"/>
      <c r="U75" s="179" t="s">
        <v>5</v>
      </c>
      <c r="V75" s="179" t="str">
        <f>VLOOKUP(U75,'リーグ戦表'!AH:AI,2,0)</f>
        <v>松任の大魔陣</v>
      </c>
    </row>
    <row r="76" spans="1:22" ht="12" customHeight="1">
      <c r="A76" s="128"/>
      <c r="B76" s="128"/>
      <c r="C76" s="128"/>
      <c r="D76" s="128"/>
      <c r="E76" s="128"/>
      <c r="F76" s="128"/>
      <c r="G76" s="128"/>
      <c r="H76" s="128"/>
      <c r="K76" s="134"/>
      <c r="L76" s="134"/>
      <c r="M76" s="134"/>
      <c r="N76" s="127"/>
      <c r="O76" s="127"/>
      <c r="P76" s="136"/>
      <c r="Q76" s="127"/>
      <c r="R76" s="127"/>
      <c r="S76" s="127"/>
      <c r="T76" s="127"/>
      <c r="U76" s="179" t="s">
        <v>6</v>
      </c>
      <c r="V76" s="179" t="str">
        <f>VLOOKUP(U76,'リーグ戦表'!AH:AI,2,0)</f>
        <v>田上闘球DREAMS</v>
      </c>
    </row>
    <row r="77" spans="1:22" ht="12" customHeight="1">
      <c r="A77" s="128"/>
      <c r="B77" s="127"/>
      <c r="C77" s="127"/>
      <c r="D77" s="127"/>
      <c r="E77" s="128"/>
      <c r="F77" s="127"/>
      <c r="G77" s="127"/>
      <c r="H77" s="127"/>
      <c r="K77" s="134"/>
      <c r="L77" s="134"/>
      <c r="M77" s="134"/>
      <c r="N77" s="127"/>
      <c r="O77" s="127"/>
      <c r="P77" s="136"/>
      <c r="Q77" s="152"/>
      <c r="R77" s="152"/>
      <c r="S77" s="153"/>
      <c r="T77" s="127"/>
      <c r="U77" s="179" t="s">
        <v>7</v>
      </c>
      <c r="V77" s="179" t="str">
        <f>VLOOKUP(U77,'リーグ戦表'!AH:AI,2,0)</f>
        <v>福光サンダージュニア</v>
      </c>
    </row>
    <row r="78" spans="1:22" ht="12" customHeight="1">
      <c r="A78" s="555">
        <v>2</v>
      </c>
      <c r="B78" s="563"/>
      <c r="C78" s="564"/>
      <c r="D78" s="564"/>
      <c r="E78" s="564"/>
      <c r="F78" s="564"/>
      <c r="G78" s="564"/>
      <c r="H78" s="564"/>
      <c r="I78" s="564"/>
      <c r="J78" s="565"/>
      <c r="K78" s="142"/>
      <c r="L78" s="128"/>
      <c r="M78" s="128"/>
      <c r="N78" s="127"/>
      <c r="O78" s="127"/>
      <c r="P78" s="136"/>
      <c r="Q78" s="127"/>
      <c r="R78" s="127"/>
      <c r="S78" s="136"/>
      <c r="T78" s="127"/>
      <c r="U78" s="179" t="s">
        <v>8</v>
      </c>
      <c r="V78" s="179" t="str">
        <f>VLOOKUP(U78,'リーグ戦表'!AH:AI,2,0)</f>
        <v>寺井クラブ</v>
      </c>
    </row>
    <row r="79" spans="1:22" ht="12" customHeight="1">
      <c r="A79" s="555"/>
      <c r="B79" s="566"/>
      <c r="C79" s="567"/>
      <c r="D79" s="567"/>
      <c r="E79" s="567"/>
      <c r="F79" s="567"/>
      <c r="G79" s="567"/>
      <c r="H79" s="567"/>
      <c r="I79" s="567"/>
      <c r="J79" s="568"/>
      <c r="K79" s="143"/>
      <c r="L79" s="143"/>
      <c r="M79" s="144"/>
      <c r="N79" s="127"/>
      <c r="O79" s="127"/>
      <c r="P79" s="136"/>
      <c r="Q79" s="127"/>
      <c r="S79" s="136"/>
      <c r="T79" s="127"/>
      <c r="U79" s="179" t="s">
        <v>25</v>
      </c>
      <c r="V79" s="179" t="str">
        <f>VLOOKUP(U79,'リーグ戦表'!AH:AI,2,0)</f>
        <v>山中STARS</v>
      </c>
    </row>
    <row r="80" spans="1:30" ht="12" customHeight="1">
      <c r="A80" s="128"/>
      <c r="B80" s="128"/>
      <c r="C80" s="128"/>
      <c r="D80" s="128"/>
      <c r="E80" s="128"/>
      <c r="F80" s="128"/>
      <c r="G80" s="128"/>
      <c r="H80" s="128"/>
      <c r="K80" s="134"/>
      <c r="L80" s="134"/>
      <c r="M80" s="146"/>
      <c r="N80" s="154"/>
      <c r="O80" s="154"/>
      <c r="P80" s="165"/>
      <c r="Q80" s="127"/>
      <c r="S80" s="155"/>
      <c r="T80" s="137"/>
      <c r="U80" s="179" t="s">
        <v>9</v>
      </c>
      <c r="V80" s="179" t="str">
        <f>VLOOKUP(U80,'リーグ戦表'!AH:AI,2,0)</f>
        <v>奥能登クラブジュニア</v>
      </c>
      <c r="W80" s="137"/>
      <c r="X80" s="137"/>
      <c r="Z80" s="141"/>
      <c r="AA80" s="141"/>
      <c r="AB80" s="128"/>
      <c r="AC80" s="128"/>
      <c r="AD80" s="121"/>
    </row>
    <row r="81" spans="1:30" ht="12" customHeight="1">
      <c r="A81" s="128"/>
      <c r="B81" s="129"/>
      <c r="C81" s="129"/>
      <c r="D81" s="129"/>
      <c r="E81" s="127"/>
      <c r="F81" s="127"/>
      <c r="G81" s="127"/>
      <c r="H81" s="127"/>
      <c r="K81" s="134"/>
      <c r="L81" s="134"/>
      <c r="M81" s="146"/>
      <c r="N81" s="152"/>
      <c r="O81" s="152"/>
      <c r="P81" s="152"/>
      <c r="Q81" s="127"/>
      <c r="S81" s="155"/>
      <c r="T81" s="137"/>
      <c r="X81" s="137"/>
      <c r="Z81" s="141"/>
      <c r="AA81" s="141"/>
      <c r="AB81" s="128"/>
      <c r="AC81" s="128"/>
      <c r="AD81" s="121"/>
    </row>
    <row r="82" spans="1:20" ht="12" customHeight="1">
      <c r="A82" s="555">
        <v>3</v>
      </c>
      <c r="B82" s="563"/>
      <c r="C82" s="564"/>
      <c r="D82" s="564"/>
      <c r="E82" s="564"/>
      <c r="F82" s="564"/>
      <c r="G82" s="564"/>
      <c r="H82" s="564"/>
      <c r="I82" s="564"/>
      <c r="J82" s="565"/>
      <c r="K82" s="138"/>
      <c r="L82" s="138"/>
      <c r="M82" s="139"/>
      <c r="N82" s="127"/>
      <c r="O82" s="127"/>
      <c r="P82" s="127"/>
      <c r="Q82" s="127"/>
      <c r="R82" s="127"/>
      <c r="S82" s="136"/>
      <c r="T82" s="127"/>
    </row>
    <row r="83" spans="1:20" ht="12" customHeight="1">
      <c r="A83" s="555"/>
      <c r="B83" s="566"/>
      <c r="C83" s="567"/>
      <c r="D83" s="567"/>
      <c r="E83" s="567"/>
      <c r="F83" s="567"/>
      <c r="G83" s="567"/>
      <c r="H83" s="567"/>
      <c r="I83" s="567"/>
      <c r="J83" s="568"/>
      <c r="K83" s="169"/>
      <c r="L83" s="128"/>
      <c r="M83" s="128"/>
      <c r="N83" s="127"/>
      <c r="O83" s="127"/>
      <c r="P83" s="127"/>
      <c r="Q83" s="127"/>
      <c r="R83" s="127"/>
      <c r="S83" s="136"/>
      <c r="T83" s="127"/>
    </row>
    <row r="84" spans="1:22" ht="12" customHeight="1">
      <c r="A84" s="128"/>
      <c r="B84" s="127"/>
      <c r="C84" s="128"/>
      <c r="D84" s="128"/>
      <c r="E84" s="128"/>
      <c r="F84" s="141"/>
      <c r="G84" s="128"/>
      <c r="I84" s="141"/>
      <c r="K84" s="134"/>
      <c r="L84" s="134"/>
      <c r="M84" s="134"/>
      <c r="N84" s="127"/>
      <c r="O84" s="127"/>
      <c r="P84" s="127"/>
      <c r="Q84" s="127"/>
      <c r="R84" s="127"/>
      <c r="S84" s="136"/>
      <c r="T84" s="152"/>
      <c r="U84" s="158"/>
      <c r="V84" s="159"/>
    </row>
    <row r="85" spans="1:22" ht="12" customHeight="1">
      <c r="A85" s="128"/>
      <c r="B85" s="127"/>
      <c r="C85" s="127"/>
      <c r="D85" s="127"/>
      <c r="E85" s="128"/>
      <c r="F85" s="127"/>
      <c r="G85" s="127"/>
      <c r="H85" s="127"/>
      <c r="K85" s="134"/>
      <c r="L85" s="134"/>
      <c r="M85" s="134"/>
      <c r="N85" s="128"/>
      <c r="O85" s="128"/>
      <c r="P85" s="127"/>
      <c r="Q85" s="127"/>
      <c r="R85" s="127"/>
      <c r="S85" s="136"/>
      <c r="T85" s="127"/>
      <c r="V85" s="146"/>
    </row>
    <row r="86" spans="1:22" ht="12" customHeight="1">
      <c r="A86" s="555">
        <v>4</v>
      </c>
      <c r="B86" s="563"/>
      <c r="C86" s="564"/>
      <c r="D86" s="564"/>
      <c r="E86" s="564"/>
      <c r="F86" s="564"/>
      <c r="G86" s="564"/>
      <c r="H86" s="564"/>
      <c r="I86" s="564"/>
      <c r="J86" s="565"/>
      <c r="K86" s="128"/>
      <c r="L86" s="128"/>
      <c r="M86" s="128"/>
      <c r="N86" s="127"/>
      <c r="O86" s="127"/>
      <c r="P86" s="127"/>
      <c r="Q86" s="127"/>
      <c r="R86" s="127"/>
      <c r="S86" s="136"/>
      <c r="T86" s="127"/>
      <c r="V86" s="146"/>
    </row>
    <row r="87" spans="1:27" ht="12" customHeight="1">
      <c r="A87" s="555"/>
      <c r="B87" s="566"/>
      <c r="C87" s="567"/>
      <c r="D87" s="567"/>
      <c r="E87" s="567"/>
      <c r="F87" s="567"/>
      <c r="G87" s="567"/>
      <c r="H87" s="567"/>
      <c r="I87" s="567"/>
      <c r="J87" s="568"/>
      <c r="K87" s="143"/>
      <c r="L87" s="143"/>
      <c r="M87" s="144"/>
      <c r="N87" s="137"/>
      <c r="O87" s="137"/>
      <c r="P87" s="137"/>
      <c r="Q87" s="141"/>
      <c r="R87" s="141"/>
      <c r="S87" s="175"/>
      <c r="V87" s="146"/>
      <c r="AA87" s="140"/>
    </row>
    <row r="88" spans="1:31" ht="12" customHeight="1">
      <c r="A88" s="128"/>
      <c r="B88" s="128"/>
      <c r="C88" s="128"/>
      <c r="D88" s="128"/>
      <c r="E88" s="128"/>
      <c r="F88" s="128"/>
      <c r="G88" s="128"/>
      <c r="H88" s="128"/>
      <c r="K88" s="134"/>
      <c r="L88" s="134"/>
      <c r="M88" s="146"/>
      <c r="N88" s="154"/>
      <c r="O88" s="156"/>
      <c r="P88" s="171"/>
      <c r="Q88" s="141"/>
      <c r="R88" s="141"/>
      <c r="S88" s="126"/>
      <c r="T88" s="128"/>
      <c r="U88" s="128"/>
      <c r="V88" s="126"/>
      <c r="W88" s="128"/>
      <c r="X88" s="128"/>
      <c r="Z88" s="140"/>
      <c r="AA88" s="140"/>
      <c r="AB88" s="160"/>
      <c r="AC88" s="160"/>
      <c r="AD88" s="122"/>
      <c r="AE88" s="120"/>
    </row>
    <row r="89" spans="1:31" ht="12" customHeight="1">
      <c r="A89" s="128"/>
      <c r="B89" s="129"/>
      <c r="C89" s="129"/>
      <c r="D89" s="129"/>
      <c r="E89" s="127"/>
      <c r="F89" s="127"/>
      <c r="G89" s="127"/>
      <c r="H89" s="127"/>
      <c r="K89" s="134"/>
      <c r="L89" s="134"/>
      <c r="M89" s="146"/>
      <c r="N89" s="163"/>
      <c r="O89" s="163"/>
      <c r="P89" s="174"/>
      <c r="Q89" s="141"/>
      <c r="R89" s="141"/>
      <c r="S89" s="126"/>
      <c r="T89" s="128"/>
      <c r="U89" s="128"/>
      <c r="V89" s="126"/>
      <c r="W89" s="128"/>
      <c r="X89" s="128"/>
      <c r="Z89" s="140"/>
      <c r="AA89" s="140"/>
      <c r="AB89" s="160"/>
      <c r="AC89" s="160"/>
      <c r="AD89" s="122"/>
      <c r="AE89" s="120"/>
    </row>
    <row r="90" spans="1:31" ht="12" customHeight="1">
      <c r="A90" s="555">
        <v>5</v>
      </c>
      <c r="B90" s="563"/>
      <c r="C90" s="564"/>
      <c r="D90" s="564"/>
      <c r="E90" s="564"/>
      <c r="F90" s="564"/>
      <c r="G90" s="564"/>
      <c r="H90" s="564"/>
      <c r="I90" s="564"/>
      <c r="J90" s="565"/>
      <c r="K90" s="138"/>
      <c r="L90" s="138"/>
      <c r="M90" s="139"/>
      <c r="N90" s="127"/>
      <c r="O90" s="137"/>
      <c r="P90" s="136"/>
      <c r="Q90" s="127"/>
      <c r="R90" s="127"/>
      <c r="S90" s="136"/>
      <c r="U90" s="148"/>
      <c r="V90" s="126"/>
      <c r="W90" s="128"/>
      <c r="X90" s="128"/>
      <c r="Y90" s="178"/>
      <c r="AB90" s="160"/>
      <c r="AC90" s="160"/>
      <c r="AE90" s="120"/>
    </row>
    <row r="91" spans="1:31" ht="12" customHeight="1">
      <c r="A91" s="555"/>
      <c r="B91" s="566"/>
      <c r="C91" s="567"/>
      <c r="D91" s="567"/>
      <c r="E91" s="567"/>
      <c r="F91" s="567"/>
      <c r="G91" s="567"/>
      <c r="H91" s="567"/>
      <c r="I91" s="567"/>
      <c r="J91" s="568"/>
      <c r="K91" s="169"/>
      <c r="L91" s="128"/>
      <c r="M91" s="128"/>
      <c r="N91" s="127"/>
      <c r="O91" s="127"/>
      <c r="P91" s="136"/>
      <c r="Q91" s="168"/>
      <c r="R91" s="168"/>
      <c r="S91" s="176"/>
      <c r="T91" s="149"/>
      <c r="U91" s="149"/>
      <c r="V91" s="126"/>
      <c r="W91" s="128"/>
      <c r="X91" s="128"/>
      <c r="Y91" s="178"/>
      <c r="AB91" s="160"/>
      <c r="AC91" s="160"/>
      <c r="AE91" s="120"/>
    </row>
    <row r="92" spans="1:31" ht="12" customHeight="1">
      <c r="A92" s="128"/>
      <c r="B92" s="127"/>
      <c r="C92" s="128"/>
      <c r="D92" s="128"/>
      <c r="E92" s="128"/>
      <c r="F92" s="128"/>
      <c r="G92" s="128"/>
      <c r="H92" s="141"/>
      <c r="K92" s="134"/>
      <c r="L92" s="134"/>
      <c r="M92" s="134"/>
      <c r="N92" s="127"/>
      <c r="O92" s="127"/>
      <c r="P92" s="136"/>
      <c r="Q92" s="156"/>
      <c r="R92" s="156"/>
      <c r="S92" s="177"/>
      <c r="T92" s="137"/>
      <c r="U92" s="137"/>
      <c r="V92" s="126"/>
      <c r="W92" s="128"/>
      <c r="X92" s="128"/>
      <c r="Y92" s="178"/>
      <c r="AB92" s="160"/>
      <c r="AC92" s="160"/>
      <c r="AE92" s="120"/>
    </row>
    <row r="93" spans="1:31" ht="12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7"/>
      <c r="L93" s="127"/>
      <c r="M93" s="127"/>
      <c r="N93" s="127"/>
      <c r="O93" s="127"/>
      <c r="P93" s="136"/>
      <c r="Q93" s="137"/>
      <c r="R93" s="137"/>
      <c r="S93" s="137"/>
      <c r="T93" s="137"/>
      <c r="U93" s="137"/>
      <c r="V93" s="146"/>
      <c r="W93" s="145"/>
      <c r="X93" s="145"/>
      <c r="Y93" s="178"/>
      <c r="AB93" s="160"/>
      <c r="AC93" s="160"/>
      <c r="AE93" s="120"/>
    </row>
    <row r="94" spans="1:31" ht="12" customHeight="1">
      <c r="A94" s="555">
        <v>6</v>
      </c>
      <c r="B94" s="563"/>
      <c r="C94" s="564"/>
      <c r="D94" s="564"/>
      <c r="E94" s="564"/>
      <c r="F94" s="564"/>
      <c r="G94" s="564"/>
      <c r="H94" s="564"/>
      <c r="I94" s="564"/>
      <c r="J94" s="565"/>
      <c r="K94" s="127"/>
      <c r="L94" s="127"/>
      <c r="M94" s="127"/>
      <c r="N94" s="127"/>
      <c r="O94" s="127"/>
      <c r="P94" s="136"/>
      <c r="Q94" s="127"/>
      <c r="R94" s="127"/>
      <c r="S94" s="140"/>
      <c r="T94" s="149"/>
      <c r="U94" s="149"/>
      <c r="V94" s="146"/>
      <c r="W94" s="141"/>
      <c r="X94" s="141"/>
      <c r="Y94" s="178"/>
      <c r="AB94" s="160"/>
      <c r="AC94" s="160"/>
      <c r="AE94" s="120"/>
    </row>
    <row r="95" spans="1:31" ht="12" customHeight="1">
      <c r="A95" s="555"/>
      <c r="B95" s="566"/>
      <c r="C95" s="567"/>
      <c r="D95" s="567"/>
      <c r="E95" s="567"/>
      <c r="F95" s="567"/>
      <c r="G95" s="567"/>
      <c r="H95" s="567"/>
      <c r="I95" s="567"/>
      <c r="J95" s="568"/>
      <c r="K95" s="152"/>
      <c r="L95" s="152"/>
      <c r="M95" s="153"/>
      <c r="N95" s="127"/>
      <c r="O95" s="127"/>
      <c r="P95" s="136"/>
      <c r="Q95" s="127"/>
      <c r="R95" s="127"/>
      <c r="T95" s="149"/>
      <c r="U95" s="149"/>
      <c r="V95" s="146"/>
      <c r="Y95" s="178"/>
      <c r="AB95" s="160"/>
      <c r="AC95" s="160"/>
      <c r="AE95" s="120"/>
    </row>
    <row r="96" spans="1:31" ht="12" customHeight="1">
      <c r="A96" s="127"/>
      <c r="B96" s="127"/>
      <c r="C96" s="127"/>
      <c r="D96" s="127"/>
      <c r="E96" s="129"/>
      <c r="F96" s="129"/>
      <c r="G96" s="129"/>
      <c r="H96" s="129"/>
      <c r="I96" s="129"/>
      <c r="J96" s="129"/>
      <c r="K96" s="127"/>
      <c r="L96" s="127"/>
      <c r="M96" s="136"/>
      <c r="N96" s="154"/>
      <c r="O96" s="154"/>
      <c r="P96" s="165"/>
      <c r="Q96" s="137"/>
      <c r="R96" s="127"/>
      <c r="T96" s="145"/>
      <c r="U96" s="140"/>
      <c r="V96" s="164"/>
      <c r="W96" s="140"/>
      <c r="X96" s="140"/>
      <c r="AB96" s="160"/>
      <c r="AC96" s="160"/>
      <c r="AE96" s="120"/>
    </row>
    <row r="97" spans="1:31" ht="12" customHeight="1">
      <c r="A97" s="128"/>
      <c r="B97" s="128"/>
      <c r="C97" s="128"/>
      <c r="D97" s="128"/>
      <c r="E97" s="128"/>
      <c r="F97" s="128"/>
      <c r="G97" s="128"/>
      <c r="H97" s="128"/>
      <c r="K97" s="134"/>
      <c r="L97" s="134"/>
      <c r="M97" s="146"/>
      <c r="N97" s="152"/>
      <c r="O97" s="152"/>
      <c r="P97" s="152"/>
      <c r="Q97" s="127"/>
      <c r="R97" s="127"/>
      <c r="S97" s="127"/>
      <c r="T97" s="140"/>
      <c r="U97" s="140"/>
      <c r="V97" s="164"/>
      <c r="W97" s="140"/>
      <c r="X97" s="140"/>
      <c r="AB97" s="160"/>
      <c r="AC97" s="160"/>
      <c r="AE97" s="120"/>
    </row>
    <row r="98" spans="1:31" ht="12" customHeight="1">
      <c r="A98" s="555">
        <v>7</v>
      </c>
      <c r="B98" s="563"/>
      <c r="C98" s="564"/>
      <c r="D98" s="564"/>
      <c r="E98" s="564"/>
      <c r="F98" s="564"/>
      <c r="G98" s="564"/>
      <c r="H98" s="564"/>
      <c r="I98" s="564"/>
      <c r="J98" s="565"/>
      <c r="K98" s="138"/>
      <c r="L98" s="138"/>
      <c r="M98" s="139"/>
      <c r="N98" s="127"/>
      <c r="O98" s="127"/>
      <c r="P98" s="127"/>
      <c r="Q98" s="127"/>
      <c r="R98" s="127"/>
      <c r="S98" s="127"/>
      <c r="T98" s="127"/>
      <c r="V98" s="146"/>
      <c r="AB98" s="160"/>
      <c r="AC98" s="160"/>
      <c r="AE98" s="120"/>
    </row>
    <row r="99" spans="1:31" ht="12" customHeight="1">
      <c r="A99" s="555"/>
      <c r="B99" s="566"/>
      <c r="C99" s="567"/>
      <c r="D99" s="567"/>
      <c r="E99" s="567"/>
      <c r="F99" s="567"/>
      <c r="G99" s="567"/>
      <c r="H99" s="567"/>
      <c r="I99" s="567"/>
      <c r="J99" s="568"/>
      <c r="K99" s="128"/>
      <c r="L99" s="128"/>
      <c r="M99" s="128"/>
      <c r="N99" s="127"/>
      <c r="O99" s="127"/>
      <c r="P99" s="127"/>
      <c r="Q99" s="127"/>
      <c r="R99" s="127"/>
      <c r="S99" s="127"/>
      <c r="T99" s="127"/>
      <c r="V99" s="146"/>
      <c r="Y99" s="134" t="s">
        <v>45</v>
      </c>
      <c r="AB99" s="160"/>
      <c r="AC99" s="160"/>
      <c r="AE99" s="120"/>
    </row>
    <row r="100" spans="1:31" ht="12" customHeight="1">
      <c r="A100" s="128"/>
      <c r="B100" s="128"/>
      <c r="C100" s="128"/>
      <c r="D100" s="128"/>
      <c r="E100" s="128"/>
      <c r="F100" s="128"/>
      <c r="G100" s="128"/>
      <c r="H100" s="128"/>
      <c r="K100" s="134"/>
      <c r="L100" s="134"/>
      <c r="M100" s="134"/>
      <c r="N100" s="127"/>
      <c r="O100" s="127"/>
      <c r="P100" s="127"/>
      <c r="Q100" s="127"/>
      <c r="R100" s="127"/>
      <c r="S100" s="127"/>
      <c r="T100" s="127"/>
      <c r="V100" s="146"/>
      <c r="AE100" s="120"/>
    </row>
    <row r="101" spans="1:31" ht="12" customHeight="1">
      <c r="A101" s="128"/>
      <c r="B101" s="128"/>
      <c r="C101" s="128"/>
      <c r="D101" s="128"/>
      <c r="E101" s="128"/>
      <c r="F101" s="128"/>
      <c r="G101" s="128"/>
      <c r="H101" s="128"/>
      <c r="K101" s="134"/>
      <c r="L101" s="134"/>
      <c r="M101" s="134"/>
      <c r="N101" s="128"/>
      <c r="O101" s="128"/>
      <c r="P101" s="127"/>
      <c r="Q101" s="127"/>
      <c r="R101" s="127"/>
      <c r="S101" s="127"/>
      <c r="T101" s="127"/>
      <c r="V101" s="146"/>
      <c r="W101" s="162"/>
      <c r="X101" s="135"/>
      <c r="AE101" s="120"/>
    </row>
    <row r="102" spans="1:22" ht="12" customHeight="1">
      <c r="A102" s="555">
        <v>8</v>
      </c>
      <c r="B102" s="563"/>
      <c r="C102" s="564"/>
      <c r="D102" s="564"/>
      <c r="E102" s="564"/>
      <c r="F102" s="564"/>
      <c r="G102" s="564"/>
      <c r="H102" s="564"/>
      <c r="I102" s="564"/>
      <c r="J102" s="565"/>
      <c r="N102" s="127"/>
      <c r="O102" s="127"/>
      <c r="P102" s="127"/>
      <c r="V102" s="146"/>
    </row>
    <row r="103" spans="1:22" ht="12" customHeight="1">
      <c r="A103" s="555"/>
      <c r="B103" s="566"/>
      <c r="C103" s="567"/>
      <c r="D103" s="567"/>
      <c r="E103" s="567"/>
      <c r="F103" s="567"/>
      <c r="G103" s="567"/>
      <c r="H103" s="567"/>
      <c r="I103" s="567"/>
      <c r="J103" s="568"/>
      <c r="K103" s="158"/>
      <c r="L103" s="158"/>
      <c r="M103" s="159"/>
      <c r="N103" s="137"/>
      <c r="O103" s="137"/>
      <c r="P103" s="137"/>
      <c r="V103" s="146"/>
    </row>
    <row r="104" spans="1:22" ht="12" customHeight="1">
      <c r="A104" s="130"/>
      <c r="B104" s="127"/>
      <c r="K104" s="134"/>
      <c r="L104" s="134"/>
      <c r="M104" s="146"/>
      <c r="N104" s="154"/>
      <c r="O104" s="156"/>
      <c r="P104" s="171"/>
      <c r="V104" s="146"/>
    </row>
    <row r="105" spans="1:22" ht="12" customHeight="1">
      <c r="A105" s="130"/>
      <c r="K105" s="134"/>
      <c r="L105" s="134"/>
      <c r="M105" s="146"/>
      <c r="N105" s="163"/>
      <c r="O105" s="163"/>
      <c r="P105" s="174"/>
      <c r="V105" s="146"/>
    </row>
    <row r="106" spans="1:22" ht="12" customHeight="1">
      <c r="A106" s="555">
        <v>9</v>
      </c>
      <c r="B106" s="563"/>
      <c r="C106" s="564"/>
      <c r="D106" s="564"/>
      <c r="E106" s="564"/>
      <c r="F106" s="564"/>
      <c r="G106" s="564"/>
      <c r="H106" s="564"/>
      <c r="I106" s="564"/>
      <c r="J106" s="565"/>
      <c r="K106" s="135"/>
      <c r="L106" s="135"/>
      <c r="M106" s="150"/>
      <c r="N106" s="127"/>
      <c r="O106" s="137"/>
      <c r="P106" s="136"/>
      <c r="V106" s="146"/>
    </row>
    <row r="107" spans="1:22" ht="12" customHeight="1">
      <c r="A107" s="555"/>
      <c r="B107" s="566"/>
      <c r="C107" s="567"/>
      <c r="D107" s="567"/>
      <c r="E107" s="567"/>
      <c r="F107" s="567"/>
      <c r="G107" s="567"/>
      <c r="H107" s="567"/>
      <c r="I107" s="567"/>
      <c r="J107" s="568"/>
      <c r="K107" s="170"/>
      <c r="N107" s="127"/>
      <c r="O107" s="127"/>
      <c r="P107" s="136"/>
      <c r="V107" s="146"/>
    </row>
    <row r="108" spans="1:22" ht="12" customHeight="1">
      <c r="A108" s="130"/>
      <c r="N108" s="127"/>
      <c r="O108" s="127"/>
      <c r="P108" s="136"/>
      <c r="V108" s="146"/>
    </row>
    <row r="109" spans="1:22" ht="12" customHeight="1">
      <c r="A109" s="130"/>
      <c r="N109" s="127"/>
      <c r="O109" s="127"/>
      <c r="P109" s="136"/>
      <c r="Q109" s="152"/>
      <c r="R109" s="152"/>
      <c r="S109" s="153"/>
      <c r="V109" s="146"/>
    </row>
    <row r="110" spans="1:22" ht="12" customHeight="1">
      <c r="A110" s="555">
        <v>10</v>
      </c>
      <c r="B110" s="563"/>
      <c r="C110" s="564"/>
      <c r="D110" s="564"/>
      <c r="E110" s="564"/>
      <c r="F110" s="564"/>
      <c r="G110" s="564"/>
      <c r="H110" s="564"/>
      <c r="I110" s="564"/>
      <c r="J110" s="565"/>
      <c r="K110" s="161"/>
      <c r="N110" s="127"/>
      <c r="O110" s="127"/>
      <c r="P110" s="136"/>
      <c r="Q110" s="127"/>
      <c r="R110" s="127"/>
      <c r="S110" s="136"/>
      <c r="V110" s="146"/>
    </row>
    <row r="111" spans="1:22" ht="12" customHeight="1">
      <c r="A111" s="555"/>
      <c r="B111" s="566"/>
      <c r="C111" s="567"/>
      <c r="D111" s="567"/>
      <c r="E111" s="567"/>
      <c r="F111" s="567"/>
      <c r="G111" s="567"/>
      <c r="H111" s="567"/>
      <c r="I111" s="567"/>
      <c r="J111" s="568"/>
      <c r="K111" s="158"/>
      <c r="L111" s="158"/>
      <c r="M111" s="159"/>
      <c r="N111" s="127"/>
      <c r="O111" s="127"/>
      <c r="P111" s="136"/>
      <c r="Q111" s="127"/>
      <c r="S111" s="136"/>
      <c r="V111" s="146"/>
    </row>
    <row r="112" spans="1:22" ht="12" customHeight="1">
      <c r="A112" s="130"/>
      <c r="B112" s="127"/>
      <c r="K112" s="134"/>
      <c r="L112" s="134"/>
      <c r="M112" s="146"/>
      <c r="N112" s="154"/>
      <c r="O112" s="154"/>
      <c r="P112" s="165"/>
      <c r="Q112" s="127"/>
      <c r="S112" s="155"/>
      <c r="V112" s="146"/>
    </row>
    <row r="113" spans="1:22" ht="12" customHeight="1">
      <c r="A113" s="130"/>
      <c r="K113" s="134"/>
      <c r="L113" s="134"/>
      <c r="M113" s="146"/>
      <c r="Q113" s="127"/>
      <c r="S113" s="155"/>
      <c r="V113" s="146"/>
    </row>
    <row r="114" spans="1:22" ht="12" customHeight="1">
      <c r="A114" s="555">
        <v>11</v>
      </c>
      <c r="B114" s="563"/>
      <c r="C114" s="564"/>
      <c r="D114" s="564"/>
      <c r="E114" s="564"/>
      <c r="F114" s="564"/>
      <c r="G114" s="564"/>
      <c r="H114" s="564"/>
      <c r="I114" s="564"/>
      <c r="J114" s="565"/>
      <c r="K114" s="135"/>
      <c r="L114" s="135"/>
      <c r="M114" s="150"/>
      <c r="Q114" s="127"/>
      <c r="R114" s="127"/>
      <c r="S114" s="136"/>
      <c r="V114" s="146"/>
    </row>
    <row r="115" spans="1:22" ht="12" customHeight="1">
      <c r="A115" s="555"/>
      <c r="B115" s="566"/>
      <c r="C115" s="567"/>
      <c r="D115" s="567"/>
      <c r="E115" s="567"/>
      <c r="F115" s="567"/>
      <c r="G115" s="567"/>
      <c r="H115" s="567"/>
      <c r="I115" s="567"/>
      <c r="J115" s="568"/>
      <c r="Q115" s="127"/>
      <c r="R115" s="127"/>
      <c r="S115" s="136"/>
      <c r="T115" s="135"/>
      <c r="U115" s="135"/>
      <c r="V115" s="150"/>
    </row>
    <row r="116" spans="1:31" ht="12" customHeight="1">
      <c r="A116" s="128"/>
      <c r="B116" s="128"/>
      <c r="C116" s="128"/>
      <c r="D116" s="128"/>
      <c r="E116" s="128"/>
      <c r="F116" s="128"/>
      <c r="G116" s="128"/>
      <c r="H116" s="128"/>
      <c r="K116" s="134"/>
      <c r="L116" s="134"/>
      <c r="M116" s="134"/>
      <c r="N116" s="127"/>
      <c r="O116" s="127"/>
      <c r="P116" s="127"/>
      <c r="Q116" s="127"/>
      <c r="R116" s="127"/>
      <c r="S116" s="136"/>
      <c r="T116" s="127"/>
      <c r="AE116" s="120"/>
    </row>
    <row r="117" spans="1:31" ht="12" customHeight="1">
      <c r="A117" s="128"/>
      <c r="B117" s="128"/>
      <c r="C117" s="128"/>
      <c r="D117" s="128"/>
      <c r="E117" s="128"/>
      <c r="F117" s="128"/>
      <c r="G117" s="128"/>
      <c r="H117" s="128"/>
      <c r="K117" s="134"/>
      <c r="L117" s="134"/>
      <c r="M117" s="134"/>
      <c r="N117" s="128"/>
      <c r="O117" s="128"/>
      <c r="P117" s="127"/>
      <c r="Q117" s="127"/>
      <c r="R117" s="127"/>
      <c r="S117" s="136"/>
      <c r="T117" s="127"/>
      <c r="AE117" s="120"/>
    </row>
    <row r="118" spans="1:22" ht="12" customHeight="1">
      <c r="A118" s="555">
        <v>12</v>
      </c>
      <c r="B118" s="563"/>
      <c r="C118" s="564"/>
      <c r="D118" s="564"/>
      <c r="E118" s="564"/>
      <c r="F118" s="564"/>
      <c r="G118" s="564"/>
      <c r="H118" s="564"/>
      <c r="I118" s="564"/>
      <c r="J118" s="565"/>
      <c r="N118" s="127"/>
      <c r="O118" s="127"/>
      <c r="P118" s="127"/>
      <c r="Q118" s="127"/>
      <c r="R118" s="127"/>
      <c r="S118" s="136"/>
      <c r="U118" s="179" t="s">
        <v>10</v>
      </c>
      <c r="V118" s="179" t="str">
        <f>VLOOKUP(U118,'リーグ戦表'!AH:AI,2,0)</f>
        <v>寺井九谷クラブ</v>
      </c>
    </row>
    <row r="119" spans="1:22" ht="12" customHeight="1">
      <c r="A119" s="555"/>
      <c r="B119" s="566"/>
      <c r="C119" s="567"/>
      <c r="D119" s="567"/>
      <c r="E119" s="567"/>
      <c r="F119" s="567"/>
      <c r="G119" s="567"/>
      <c r="H119" s="567"/>
      <c r="I119" s="567"/>
      <c r="J119" s="568"/>
      <c r="K119" s="158"/>
      <c r="L119" s="158"/>
      <c r="M119" s="159"/>
      <c r="N119" s="137"/>
      <c r="O119" s="137"/>
      <c r="P119" s="137"/>
      <c r="Q119" s="141"/>
      <c r="R119" s="141"/>
      <c r="S119" s="175"/>
      <c r="U119" s="179" t="s">
        <v>26</v>
      </c>
      <c r="V119" s="179" t="str">
        <f>VLOOKUP(U119,'リーグ戦表'!AH:AI,2,0)</f>
        <v>松任の大魔陣Jr</v>
      </c>
    </row>
    <row r="120" spans="1:22" ht="12" customHeight="1">
      <c r="A120" s="130"/>
      <c r="B120" s="127"/>
      <c r="K120" s="134"/>
      <c r="L120" s="134"/>
      <c r="M120" s="146"/>
      <c r="N120" s="154"/>
      <c r="O120" s="156"/>
      <c r="P120" s="171"/>
      <c r="Q120" s="141"/>
      <c r="R120" s="141"/>
      <c r="S120" s="126"/>
      <c r="U120" s="179" t="s">
        <v>11</v>
      </c>
      <c r="V120" s="179" t="e">
        <f>VLOOKUP(U120,'リーグ戦表'!AH:AI,2,0)</f>
        <v>#N/A</v>
      </c>
    </row>
    <row r="121" spans="1:22" ht="12" customHeight="1">
      <c r="A121" s="130"/>
      <c r="K121" s="134"/>
      <c r="L121" s="134"/>
      <c r="M121" s="146"/>
      <c r="N121" s="163"/>
      <c r="O121" s="163"/>
      <c r="P121" s="174"/>
      <c r="Q121" s="141"/>
      <c r="R121" s="141"/>
      <c r="S121" s="126"/>
      <c r="U121" s="179" t="s">
        <v>27</v>
      </c>
      <c r="V121" s="179" t="e">
        <f>VLOOKUP(U121,'リーグ戦表'!AH:AI,2,0)</f>
        <v>#N/A</v>
      </c>
    </row>
    <row r="122" spans="1:22" ht="12" customHeight="1">
      <c r="A122" s="555">
        <v>13</v>
      </c>
      <c r="B122" s="563"/>
      <c r="C122" s="564"/>
      <c r="D122" s="564"/>
      <c r="E122" s="564"/>
      <c r="F122" s="564"/>
      <c r="G122" s="564"/>
      <c r="H122" s="564"/>
      <c r="I122" s="564"/>
      <c r="J122" s="565"/>
      <c r="K122" s="135"/>
      <c r="L122" s="135"/>
      <c r="M122" s="150"/>
      <c r="N122" s="127"/>
      <c r="O122" s="137"/>
      <c r="P122" s="136"/>
      <c r="Q122" s="127"/>
      <c r="R122" s="127"/>
      <c r="S122" s="136"/>
      <c r="U122" s="179" t="s">
        <v>50</v>
      </c>
      <c r="V122" s="179" t="e">
        <f>VLOOKUP(U122,'リーグ戦表'!AH:AI,2,0)</f>
        <v>#N/A</v>
      </c>
    </row>
    <row r="123" spans="1:22" ht="12" customHeight="1">
      <c r="A123" s="555"/>
      <c r="B123" s="566"/>
      <c r="C123" s="567"/>
      <c r="D123" s="567"/>
      <c r="E123" s="567"/>
      <c r="F123" s="567"/>
      <c r="G123" s="567"/>
      <c r="H123" s="567"/>
      <c r="I123" s="567"/>
      <c r="J123" s="568"/>
      <c r="K123" s="170"/>
      <c r="N123" s="127"/>
      <c r="O123" s="127"/>
      <c r="P123" s="136"/>
      <c r="Q123" s="168"/>
      <c r="R123" s="168"/>
      <c r="S123" s="176"/>
      <c r="U123" s="179" t="s">
        <v>51</v>
      </c>
      <c r="V123" s="179" t="e">
        <f>VLOOKUP(U123,'リーグ戦表'!AH:AI,2,0)</f>
        <v>#N/A</v>
      </c>
    </row>
    <row r="124" spans="1:19" ht="12" customHeight="1">
      <c r="A124" s="130"/>
      <c r="N124" s="127"/>
      <c r="O124" s="127"/>
      <c r="P124" s="136"/>
      <c r="Q124" s="156"/>
      <c r="R124" s="156"/>
      <c r="S124" s="177"/>
    </row>
    <row r="125" spans="1:16" ht="12" customHeight="1">
      <c r="A125" s="130"/>
      <c r="N125" s="127"/>
      <c r="O125" s="127"/>
      <c r="P125" s="136"/>
    </row>
    <row r="126" spans="1:16" ht="12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4"/>
      <c r="L126" s="134"/>
      <c r="M126" s="134"/>
      <c r="N126" s="127"/>
      <c r="O126" s="127"/>
      <c r="P126" s="136"/>
    </row>
    <row r="127" spans="1:16" ht="12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4"/>
      <c r="L127" s="134"/>
      <c r="M127" s="134"/>
      <c r="N127" s="127"/>
      <c r="O127" s="127"/>
      <c r="P127" s="136"/>
    </row>
    <row r="128" spans="1:16" ht="12" customHeight="1">
      <c r="A128" s="562">
        <v>14</v>
      </c>
      <c r="B128" s="563"/>
      <c r="C128" s="564"/>
      <c r="D128" s="564"/>
      <c r="E128" s="564"/>
      <c r="F128" s="564"/>
      <c r="G128" s="564"/>
      <c r="H128" s="564"/>
      <c r="I128" s="564"/>
      <c r="J128" s="565"/>
      <c r="K128" s="162"/>
      <c r="L128" s="135"/>
      <c r="M128" s="135"/>
      <c r="N128" s="154"/>
      <c r="O128" s="154"/>
      <c r="P128" s="165"/>
    </row>
    <row r="129" spans="1:13" ht="12" customHeight="1">
      <c r="A129" s="562"/>
      <c r="B129" s="566"/>
      <c r="C129" s="567"/>
      <c r="D129" s="567"/>
      <c r="E129" s="567"/>
      <c r="F129" s="567"/>
      <c r="G129" s="567"/>
      <c r="H129" s="567"/>
      <c r="I129" s="567"/>
      <c r="J129" s="568"/>
      <c r="K129" s="134"/>
      <c r="L129" s="134"/>
      <c r="M129" s="134"/>
    </row>
    <row r="130" spans="1:13" ht="12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4"/>
      <c r="L130" s="134"/>
      <c r="M130" s="134"/>
    </row>
    <row r="131" spans="1:13" ht="12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4"/>
      <c r="L131" s="134"/>
      <c r="M131" s="134"/>
    </row>
    <row r="138" spans="1:18" ht="12" customHeight="1">
      <c r="A138" s="137"/>
      <c r="B138" s="166" t="s">
        <v>54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27"/>
      <c r="M138" s="127"/>
      <c r="N138" s="129"/>
      <c r="O138" s="129"/>
      <c r="P138" s="129"/>
      <c r="Q138" s="127"/>
      <c r="R138" s="127"/>
    </row>
    <row r="139" spans="1:18" ht="12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27"/>
      <c r="L139" s="127"/>
      <c r="M139" s="127"/>
      <c r="N139" s="127"/>
      <c r="O139" s="127"/>
      <c r="P139" s="127"/>
      <c r="Q139" s="127"/>
      <c r="R139" s="127"/>
    </row>
    <row r="140" spans="1:18" ht="12" customHeight="1">
      <c r="A140" s="562">
        <v>1</v>
      </c>
      <c r="B140" s="563"/>
      <c r="C140" s="564"/>
      <c r="D140" s="564"/>
      <c r="E140" s="564"/>
      <c r="F140" s="564"/>
      <c r="G140" s="564"/>
      <c r="H140" s="564"/>
      <c r="I140" s="564"/>
      <c r="J140" s="565"/>
      <c r="K140" s="127"/>
      <c r="L140" s="127"/>
      <c r="M140" s="127"/>
      <c r="N140" s="127"/>
      <c r="O140" s="127"/>
      <c r="P140" s="127"/>
      <c r="Q140" s="127"/>
      <c r="R140" s="127"/>
    </row>
    <row r="141" spans="1:22" ht="12" customHeight="1">
      <c r="A141" s="562"/>
      <c r="B141" s="566"/>
      <c r="C141" s="567"/>
      <c r="D141" s="567"/>
      <c r="E141" s="567"/>
      <c r="F141" s="567"/>
      <c r="G141" s="567"/>
      <c r="H141" s="567"/>
      <c r="I141" s="567"/>
      <c r="J141" s="568"/>
      <c r="K141" s="151"/>
      <c r="L141" s="152"/>
      <c r="M141" s="152"/>
      <c r="N141" s="163"/>
      <c r="O141" s="163"/>
      <c r="P141" s="174"/>
      <c r="Q141" s="127"/>
      <c r="R141" s="127"/>
      <c r="U141" s="179" t="s">
        <v>49</v>
      </c>
      <c r="V141" s="179" t="str">
        <f>VLOOKUP(U141,'リーグ戦表'!AH:AI,2,0)</f>
        <v>珠洲クラブ</v>
      </c>
    </row>
    <row r="142" spans="1:24" ht="12" customHeigh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28"/>
      <c r="L142" s="128"/>
      <c r="M142" s="128"/>
      <c r="N142" s="127"/>
      <c r="O142" s="137"/>
      <c r="P142" s="136"/>
      <c r="Q142" s="127"/>
      <c r="R142" s="127"/>
      <c r="S142" s="140"/>
      <c r="T142" s="140"/>
      <c r="U142" s="179" t="s">
        <v>46</v>
      </c>
      <c r="V142" s="179" t="str">
        <f>VLOOKUP(U142,'リーグ戦表'!AH:AI,2,0)</f>
        <v>三馬パワフル</v>
      </c>
      <c r="X142" s="141"/>
    </row>
    <row r="143" spans="1:22" ht="12" customHeight="1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28"/>
      <c r="L143" s="128"/>
      <c r="M143" s="128"/>
      <c r="N143" s="127"/>
      <c r="O143" s="127"/>
      <c r="P143" s="136"/>
      <c r="Q143" s="127"/>
      <c r="R143" s="127"/>
      <c r="S143" s="127"/>
      <c r="T143" s="127"/>
      <c r="U143" s="179" t="s">
        <v>5</v>
      </c>
      <c r="V143" s="179" t="str">
        <f>VLOOKUP(U143,'リーグ戦表'!AH:AI,2,0)</f>
        <v>松任の大魔陣</v>
      </c>
    </row>
    <row r="144" spans="1:22" ht="12" customHeight="1">
      <c r="A144" s="128"/>
      <c r="B144" s="128"/>
      <c r="C144" s="128"/>
      <c r="D144" s="128"/>
      <c r="E144" s="128"/>
      <c r="F144" s="128"/>
      <c r="G144" s="128"/>
      <c r="H144" s="128"/>
      <c r="K144" s="134"/>
      <c r="L144" s="134"/>
      <c r="M144" s="134"/>
      <c r="N144" s="127"/>
      <c r="O144" s="127"/>
      <c r="P144" s="136"/>
      <c r="Q144" s="127"/>
      <c r="R144" s="127"/>
      <c r="S144" s="127"/>
      <c r="T144" s="127"/>
      <c r="U144" s="179" t="s">
        <v>6</v>
      </c>
      <c r="V144" s="179" t="str">
        <f>VLOOKUP(U144,'リーグ戦表'!AH:AI,2,0)</f>
        <v>田上闘球DREAMS</v>
      </c>
    </row>
    <row r="145" spans="1:22" ht="12" customHeight="1">
      <c r="A145" s="128"/>
      <c r="B145" s="127"/>
      <c r="C145" s="127"/>
      <c r="D145" s="127"/>
      <c r="E145" s="128"/>
      <c r="F145" s="127"/>
      <c r="G145" s="127"/>
      <c r="H145" s="127"/>
      <c r="K145" s="134"/>
      <c r="L145" s="134"/>
      <c r="M145" s="134"/>
      <c r="N145" s="127"/>
      <c r="O145" s="127"/>
      <c r="P145" s="136"/>
      <c r="Q145" s="152"/>
      <c r="R145" s="152"/>
      <c r="S145" s="153"/>
      <c r="T145" s="127"/>
      <c r="U145" s="179" t="s">
        <v>7</v>
      </c>
      <c r="V145" s="179" t="str">
        <f>VLOOKUP(U145,'リーグ戦表'!AH:AI,2,0)</f>
        <v>福光サンダージュニア</v>
      </c>
    </row>
    <row r="146" spans="1:22" ht="12" customHeight="1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28"/>
      <c r="L146" s="128"/>
      <c r="M146" s="128"/>
      <c r="N146" s="127"/>
      <c r="O146" s="127"/>
      <c r="P146" s="136"/>
      <c r="Q146" s="127"/>
      <c r="R146" s="127"/>
      <c r="S146" s="136"/>
      <c r="T146" s="127"/>
      <c r="U146" s="179" t="s">
        <v>8</v>
      </c>
      <c r="V146" s="179" t="str">
        <f>VLOOKUP(U146,'リーグ戦表'!AH:AI,2,0)</f>
        <v>寺井クラブ</v>
      </c>
    </row>
    <row r="147" spans="1:22" ht="12" customHeight="1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28"/>
      <c r="L147" s="128"/>
      <c r="M147" s="128"/>
      <c r="N147" s="127"/>
      <c r="O147" s="127"/>
      <c r="P147" s="136"/>
      <c r="Q147" s="127"/>
      <c r="S147" s="136"/>
      <c r="T147" s="127"/>
      <c r="U147" s="179" t="s">
        <v>25</v>
      </c>
      <c r="V147" s="179" t="str">
        <f>VLOOKUP(U147,'リーグ戦表'!AH:AI,2,0)</f>
        <v>山中STARS</v>
      </c>
    </row>
    <row r="148" spans="1:30" ht="12" customHeight="1">
      <c r="A148" s="562">
        <v>2</v>
      </c>
      <c r="B148" s="563"/>
      <c r="C148" s="564"/>
      <c r="D148" s="564"/>
      <c r="E148" s="564"/>
      <c r="F148" s="564"/>
      <c r="G148" s="564"/>
      <c r="H148" s="564"/>
      <c r="I148" s="564"/>
      <c r="J148" s="565"/>
      <c r="K148" s="162"/>
      <c r="L148" s="135"/>
      <c r="M148" s="135"/>
      <c r="N148" s="154"/>
      <c r="O148" s="154"/>
      <c r="P148" s="165"/>
      <c r="Q148" s="127"/>
      <c r="S148" s="155"/>
      <c r="T148" s="137"/>
      <c r="U148" s="179" t="s">
        <v>9</v>
      </c>
      <c r="V148" s="179" t="str">
        <f>VLOOKUP(U148,'リーグ戦表'!AH:AI,2,0)</f>
        <v>奥能登クラブジュニア</v>
      </c>
      <c r="W148" s="137"/>
      <c r="X148" s="137"/>
      <c r="Z148" s="141"/>
      <c r="AA148" s="141"/>
      <c r="AB148" s="128"/>
      <c r="AC148" s="128"/>
      <c r="AD148" s="121"/>
    </row>
    <row r="149" spans="1:30" ht="12" customHeight="1">
      <c r="A149" s="562"/>
      <c r="B149" s="566"/>
      <c r="C149" s="567"/>
      <c r="D149" s="567"/>
      <c r="E149" s="567"/>
      <c r="F149" s="567"/>
      <c r="G149" s="567"/>
      <c r="H149" s="567"/>
      <c r="I149" s="567"/>
      <c r="J149" s="568"/>
      <c r="K149" s="134"/>
      <c r="L149" s="134"/>
      <c r="M149" s="134"/>
      <c r="N149" s="127"/>
      <c r="O149" s="152"/>
      <c r="P149" s="152"/>
      <c r="Q149" s="127"/>
      <c r="S149" s="155"/>
      <c r="T149" s="137"/>
      <c r="X149" s="137"/>
      <c r="Z149" s="141"/>
      <c r="AA149" s="141"/>
      <c r="AB149" s="128"/>
      <c r="AC149" s="128"/>
      <c r="AD149" s="121"/>
    </row>
    <row r="150" spans="1:20" ht="12" customHeight="1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28"/>
      <c r="L150" s="128"/>
      <c r="M150" s="128"/>
      <c r="N150" s="127"/>
      <c r="O150" s="127"/>
      <c r="P150" s="127"/>
      <c r="Q150" s="127"/>
      <c r="R150" s="127"/>
      <c r="S150" s="136"/>
      <c r="T150" s="127"/>
    </row>
    <row r="151" spans="1:20" ht="12" customHeight="1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28"/>
      <c r="M151" s="128"/>
      <c r="N151" s="127"/>
      <c r="O151" s="127"/>
      <c r="P151" s="127"/>
      <c r="Q151" s="127"/>
      <c r="R151" s="127"/>
      <c r="S151" s="136"/>
      <c r="T151" s="127"/>
    </row>
    <row r="152" spans="1:22" ht="12" customHeight="1">
      <c r="A152" s="128"/>
      <c r="B152" s="127"/>
      <c r="C152" s="128"/>
      <c r="D152" s="128"/>
      <c r="E152" s="128"/>
      <c r="F152" s="141"/>
      <c r="G152" s="128"/>
      <c r="I152" s="141"/>
      <c r="K152" s="134"/>
      <c r="L152" s="134"/>
      <c r="M152" s="134"/>
      <c r="N152" s="127"/>
      <c r="O152" s="127"/>
      <c r="P152" s="127"/>
      <c r="Q152" s="127"/>
      <c r="R152" s="127"/>
      <c r="S152" s="136"/>
      <c r="T152" s="152"/>
      <c r="U152" s="158"/>
      <c r="V152" s="159"/>
    </row>
    <row r="153" spans="1:22" ht="12" customHeight="1">
      <c r="A153" s="128"/>
      <c r="B153" s="127"/>
      <c r="C153" s="127"/>
      <c r="D153" s="127"/>
      <c r="E153" s="128"/>
      <c r="F153" s="127"/>
      <c r="G153" s="127"/>
      <c r="H153" s="127"/>
      <c r="K153" s="134"/>
      <c r="L153" s="134"/>
      <c r="M153" s="134"/>
      <c r="N153" s="128"/>
      <c r="O153" s="128"/>
      <c r="P153" s="127"/>
      <c r="Q153" s="127"/>
      <c r="R153" s="127"/>
      <c r="S153" s="136"/>
      <c r="T153" s="127"/>
      <c r="V153" s="146"/>
    </row>
    <row r="154" spans="1:22" ht="12" customHeight="1">
      <c r="A154" s="555">
        <v>3</v>
      </c>
      <c r="B154" s="563"/>
      <c r="C154" s="564"/>
      <c r="D154" s="564"/>
      <c r="E154" s="564"/>
      <c r="F154" s="564"/>
      <c r="G154" s="564"/>
      <c r="H154" s="564"/>
      <c r="I154" s="564"/>
      <c r="J154" s="565"/>
      <c r="K154" s="128"/>
      <c r="L154" s="128"/>
      <c r="M154" s="128"/>
      <c r="N154" s="127"/>
      <c r="O154" s="127"/>
      <c r="P154" s="127"/>
      <c r="Q154" s="127"/>
      <c r="R154" s="127"/>
      <c r="S154" s="136"/>
      <c r="T154" s="127"/>
      <c r="V154" s="146"/>
    </row>
    <row r="155" spans="1:27" ht="12" customHeight="1">
      <c r="A155" s="555"/>
      <c r="B155" s="566"/>
      <c r="C155" s="567"/>
      <c r="D155" s="567"/>
      <c r="E155" s="567"/>
      <c r="F155" s="567"/>
      <c r="G155" s="567"/>
      <c r="H155" s="567"/>
      <c r="I155" s="567"/>
      <c r="J155" s="568"/>
      <c r="K155" s="143"/>
      <c r="L155" s="143"/>
      <c r="M155" s="144"/>
      <c r="N155" s="137"/>
      <c r="O155" s="137"/>
      <c r="P155" s="137"/>
      <c r="Q155" s="141"/>
      <c r="R155" s="141"/>
      <c r="S155" s="175"/>
      <c r="V155" s="146"/>
      <c r="AA155" s="140"/>
    </row>
    <row r="156" spans="1:31" ht="12" customHeight="1">
      <c r="A156" s="128"/>
      <c r="B156" s="128"/>
      <c r="C156" s="128"/>
      <c r="D156" s="128"/>
      <c r="E156" s="128"/>
      <c r="F156" s="128"/>
      <c r="G156" s="128"/>
      <c r="H156" s="128"/>
      <c r="K156" s="134"/>
      <c r="L156" s="134"/>
      <c r="M156" s="146"/>
      <c r="N156" s="154"/>
      <c r="O156" s="156"/>
      <c r="P156" s="171"/>
      <c r="Q156" s="141"/>
      <c r="R156" s="141"/>
      <c r="S156" s="126"/>
      <c r="T156" s="128"/>
      <c r="U156" s="128"/>
      <c r="V156" s="126"/>
      <c r="W156" s="128"/>
      <c r="X156" s="128"/>
      <c r="Z156" s="140"/>
      <c r="AA156" s="140"/>
      <c r="AB156" s="160"/>
      <c r="AC156" s="160"/>
      <c r="AD156" s="122"/>
      <c r="AE156" s="120"/>
    </row>
    <row r="157" spans="1:31" ht="12" customHeight="1">
      <c r="A157" s="128"/>
      <c r="B157" s="129"/>
      <c r="C157" s="129"/>
      <c r="D157" s="129"/>
      <c r="E157" s="127"/>
      <c r="F157" s="127"/>
      <c r="G157" s="127"/>
      <c r="H157" s="127"/>
      <c r="K157" s="134"/>
      <c r="L157" s="134"/>
      <c r="M157" s="146"/>
      <c r="N157" s="163"/>
      <c r="O157" s="163"/>
      <c r="P157" s="174"/>
      <c r="Q157" s="141"/>
      <c r="R157" s="141"/>
      <c r="S157" s="126"/>
      <c r="T157" s="128"/>
      <c r="U157" s="128"/>
      <c r="V157" s="126"/>
      <c r="W157" s="128"/>
      <c r="X157" s="128"/>
      <c r="Z157" s="140"/>
      <c r="AA157" s="140"/>
      <c r="AB157" s="160"/>
      <c r="AC157" s="160"/>
      <c r="AD157" s="122"/>
      <c r="AE157" s="120"/>
    </row>
    <row r="158" spans="1:31" ht="12" customHeight="1">
      <c r="A158" s="555">
        <v>4</v>
      </c>
      <c r="B158" s="563"/>
      <c r="C158" s="564"/>
      <c r="D158" s="564"/>
      <c r="E158" s="564"/>
      <c r="F158" s="564"/>
      <c r="G158" s="564"/>
      <c r="H158" s="564"/>
      <c r="I158" s="564"/>
      <c r="J158" s="565"/>
      <c r="K158" s="138"/>
      <c r="L158" s="138"/>
      <c r="M158" s="139"/>
      <c r="N158" s="127"/>
      <c r="O158" s="137"/>
      <c r="P158" s="136"/>
      <c r="Q158" s="127"/>
      <c r="R158" s="127"/>
      <c r="S158" s="136"/>
      <c r="U158" s="148"/>
      <c r="V158" s="126"/>
      <c r="W158" s="128"/>
      <c r="X158" s="128"/>
      <c r="Y158" s="178"/>
      <c r="AB158" s="160"/>
      <c r="AC158" s="160"/>
      <c r="AE158" s="120"/>
    </row>
    <row r="159" spans="1:31" ht="12" customHeight="1">
      <c r="A159" s="555"/>
      <c r="B159" s="566"/>
      <c r="C159" s="567"/>
      <c r="D159" s="567"/>
      <c r="E159" s="567"/>
      <c r="F159" s="567"/>
      <c r="G159" s="567"/>
      <c r="H159" s="567"/>
      <c r="I159" s="567"/>
      <c r="J159" s="568"/>
      <c r="K159" s="169"/>
      <c r="L159" s="128"/>
      <c r="M159" s="128"/>
      <c r="N159" s="127"/>
      <c r="O159" s="127"/>
      <c r="P159" s="136"/>
      <c r="Q159" s="168"/>
      <c r="R159" s="168"/>
      <c r="S159" s="176"/>
      <c r="T159" s="149"/>
      <c r="U159" s="149"/>
      <c r="V159" s="126"/>
      <c r="W159" s="128"/>
      <c r="X159" s="128"/>
      <c r="Y159" s="178"/>
      <c r="AB159" s="160"/>
      <c r="AC159" s="160"/>
      <c r="AE159" s="120"/>
    </row>
    <row r="160" spans="1:31" ht="12" customHeight="1">
      <c r="A160" s="128"/>
      <c r="B160" s="127"/>
      <c r="C160" s="128"/>
      <c r="D160" s="128"/>
      <c r="E160" s="128"/>
      <c r="F160" s="128"/>
      <c r="G160" s="128"/>
      <c r="H160" s="141"/>
      <c r="K160" s="134"/>
      <c r="L160" s="134"/>
      <c r="M160" s="134"/>
      <c r="N160" s="127"/>
      <c r="O160" s="127"/>
      <c r="P160" s="136"/>
      <c r="Q160" s="156"/>
      <c r="R160" s="156"/>
      <c r="S160" s="177"/>
      <c r="T160" s="137"/>
      <c r="U160" s="137"/>
      <c r="V160" s="126"/>
      <c r="W160" s="128"/>
      <c r="X160" s="128"/>
      <c r="Y160" s="178"/>
      <c r="AB160" s="160"/>
      <c r="AC160" s="160"/>
      <c r="AE160" s="120"/>
    </row>
    <row r="161" spans="1:31" ht="12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7"/>
      <c r="L161" s="127"/>
      <c r="M161" s="127"/>
      <c r="N161" s="127"/>
      <c r="O161" s="127"/>
      <c r="P161" s="136"/>
      <c r="Q161" s="137"/>
      <c r="R161" s="137"/>
      <c r="S161" s="137"/>
      <c r="T161" s="137"/>
      <c r="U161" s="137"/>
      <c r="V161" s="146"/>
      <c r="W161" s="145"/>
      <c r="X161" s="145"/>
      <c r="Y161" s="178"/>
      <c r="AB161" s="160"/>
      <c r="AC161" s="160"/>
      <c r="AE161" s="120"/>
    </row>
    <row r="162" spans="1:31" ht="12" customHeight="1">
      <c r="A162" s="555">
        <v>5</v>
      </c>
      <c r="B162" s="563"/>
      <c r="C162" s="564"/>
      <c r="D162" s="564"/>
      <c r="E162" s="564"/>
      <c r="F162" s="564"/>
      <c r="G162" s="564"/>
      <c r="H162" s="564"/>
      <c r="I162" s="564"/>
      <c r="J162" s="565"/>
      <c r="K162" s="127"/>
      <c r="L162" s="127"/>
      <c r="M162" s="127"/>
      <c r="N162" s="127"/>
      <c r="O162" s="127"/>
      <c r="P162" s="136"/>
      <c r="Q162" s="127"/>
      <c r="R162" s="127"/>
      <c r="S162" s="140"/>
      <c r="T162" s="149"/>
      <c r="U162" s="149"/>
      <c r="V162" s="146"/>
      <c r="W162" s="141"/>
      <c r="X162" s="141"/>
      <c r="Y162" s="178"/>
      <c r="AB162" s="160"/>
      <c r="AC162" s="160"/>
      <c r="AE162" s="120"/>
    </row>
    <row r="163" spans="1:31" ht="12" customHeight="1">
      <c r="A163" s="555"/>
      <c r="B163" s="566"/>
      <c r="C163" s="567"/>
      <c r="D163" s="567"/>
      <c r="E163" s="567"/>
      <c r="F163" s="567"/>
      <c r="G163" s="567"/>
      <c r="H163" s="567"/>
      <c r="I163" s="567"/>
      <c r="J163" s="568"/>
      <c r="K163" s="152"/>
      <c r="L163" s="152"/>
      <c r="M163" s="153"/>
      <c r="N163" s="127"/>
      <c r="O163" s="127"/>
      <c r="P163" s="136"/>
      <c r="Q163" s="127"/>
      <c r="R163" s="127"/>
      <c r="T163" s="149"/>
      <c r="U163" s="149"/>
      <c r="V163" s="146"/>
      <c r="Y163" s="178"/>
      <c r="AB163" s="160"/>
      <c r="AC163" s="160"/>
      <c r="AE163" s="120"/>
    </row>
    <row r="164" spans="1:31" ht="12" customHeight="1">
      <c r="A164" s="127"/>
      <c r="B164" s="127"/>
      <c r="C164" s="127"/>
      <c r="D164" s="127"/>
      <c r="E164" s="129"/>
      <c r="F164" s="129"/>
      <c r="G164" s="129"/>
      <c r="H164" s="129"/>
      <c r="I164" s="129"/>
      <c r="J164" s="129"/>
      <c r="K164" s="127"/>
      <c r="L164" s="127"/>
      <c r="M164" s="136"/>
      <c r="N164" s="154"/>
      <c r="O164" s="154"/>
      <c r="P164" s="165"/>
      <c r="Q164" s="137"/>
      <c r="R164" s="127"/>
      <c r="T164" s="145"/>
      <c r="U164" s="140"/>
      <c r="V164" s="164"/>
      <c r="W164" s="140"/>
      <c r="X164" s="140"/>
      <c r="AB164" s="160"/>
      <c r="AC164" s="160"/>
      <c r="AE164" s="120"/>
    </row>
    <row r="165" spans="1:31" ht="12" customHeight="1">
      <c r="A165" s="128"/>
      <c r="B165" s="128"/>
      <c r="C165" s="128"/>
      <c r="D165" s="128"/>
      <c r="E165" s="128"/>
      <c r="F165" s="128"/>
      <c r="G165" s="128"/>
      <c r="H165" s="128"/>
      <c r="K165" s="134"/>
      <c r="L165" s="134"/>
      <c r="M165" s="146"/>
      <c r="N165" s="152"/>
      <c r="O165" s="152"/>
      <c r="P165" s="152"/>
      <c r="Q165" s="127"/>
      <c r="R165" s="127"/>
      <c r="S165" s="127"/>
      <c r="T165" s="140"/>
      <c r="U165" s="140"/>
      <c r="V165" s="164"/>
      <c r="W165" s="140"/>
      <c r="X165" s="140"/>
      <c r="AB165" s="160"/>
      <c r="AC165" s="160"/>
      <c r="AE165" s="120"/>
    </row>
    <row r="166" spans="1:31" ht="12" customHeight="1">
      <c r="A166" s="555">
        <v>6</v>
      </c>
      <c r="B166" s="563"/>
      <c r="C166" s="564"/>
      <c r="D166" s="564"/>
      <c r="E166" s="564"/>
      <c r="F166" s="564"/>
      <c r="G166" s="564"/>
      <c r="H166" s="564"/>
      <c r="I166" s="564"/>
      <c r="J166" s="565"/>
      <c r="K166" s="138"/>
      <c r="L166" s="138"/>
      <c r="M166" s="139"/>
      <c r="N166" s="127"/>
      <c r="O166" s="127"/>
      <c r="P166" s="127"/>
      <c r="Q166" s="127"/>
      <c r="R166" s="127"/>
      <c r="S166" s="127"/>
      <c r="T166" s="127"/>
      <c r="V166" s="146"/>
      <c r="AB166" s="160"/>
      <c r="AC166" s="160"/>
      <c r="AE166" s="120"/>
    </row>
    <row r="167" spans="1:31" ht="12" customHeight="1">
      <c r="A167" s="555"/>
      <c r="B167" s="566"/>
      <c r="C167" s="567"/>
      <c r="D167" s="567"/>
      <c r="E167" s="567"/>
      <c r="F167" s="567"/>
      <c r="G167" s="567"/>
      <c r="H167" s="567"/>
      <c r="I167" s="567"/>
      <c r="J167" s="568"/>
      <c r="K167" s="128"/>
      <c r="L167" s="128"/>
      <c r="M167" s="128"/>
      <c r="N167" s="127"/>
      <c r="O167" s="127"/>
      <c r="P167" s="127"/>
      <c r="Q167" s="127"/>
      <c r="R167" s="127"/>
      <c r="S167" s="127"/>
      <c r="T167" s="127"/>
      <c r="V167" s="146"/>
      <c r="Y167" s="134" t="s">
        <v>45</v>
      </c>
      <c r="AB167" s="160"/>
      <c r="AC167" s="160"/>
      <c r="AE167" s="120"/>
    </row>
    <row r="168" spans="1:31" ht="12" customHeight="1">
      <c r="A168" s="128"/>
      <c r="B168" s="128"/>
      <c r="C168" s="128"/>
      <c r="D168" s="128"/>
      <c r="E168" s="128"/>
      <c r="F168" s="128"/>
      <c r="G168" s="128"/>
      <c r="H168" s="128"/>
      <c r="K168" s="134"/>
      <c r="L168" s="134"/>
      <c r="M168" s="134"/>
      <c r="N168" s="127"/>
      <c r="O168" s="127"/>
      <c r="P168" s="127"/>
      <c r="Q168" s="127"/>
      <c r="R168" s="127"/>
      <c r="S168" s="127"/>
      <c r="T168" s="127"/>
      <c r="V168" s="146"/>
      <c r="AE168" s="120"/>
    </row>
    <row r="169" spans="1:31" ht="12" customHeight="1">
      <c r="A169" s="128"/>
      <c r="B169" s="128"/>
      <c r="C169" s="128"/>
      <c r="D169" s="128"/>
      <c r="E169" s="128"/>
      <c r="F169" s="128"/>
      <c r="G169" s="128"/>
      <c r="H169" s="128"/>
      <c r="K169" s="134"/>
      <c r="L169" s="134"/>
      <c r="M169" s="134"/>
      <c r="N169" s="128"/>
      <c r="O169" s="128"/>
      <c r="P169" s="127"/>
      <c r="Q169" s="127"/>
      <c r="R169" s="127"/>
      <c r="S169" s="127"/>
      <c r="T169" s="127"/>
      <c r="V169" s="146"/>
      <c r="W169" s="162"/>
      <c r="X169" s="135"/>
      <c r="AE169" s="120"/>
    </row>
    <row r="170" spans="1:22" ht="12" customHeight="1">
      <c r="A170" s="555">
        <v>7</v>
      </c>
      <c r="B170" s="563"/>
      <c r="C170" s="564"/>
      <c r="D170" s="564"/>
      <c r="E170" s="564"/>
      <c r="F170" s="564"/>
      <c r="G170" s="564"/>
      <c r="H170" s="564"/>
      <c r="I170" s="564"/>
      <c r="J170" s="565"/>
      <c r="N170" s="127"/>
      <c r="O170" s="127"/>
      <c r="P170" s="127"/>
      <c r="V170" s="146"/>
    </row>
    <row r="171" spans="1:22" ht="12" customHeight="1">
      <c r="A171" s="555"/>
      <c r="B171" s="566"/>
      <c r="C171" s="567"/>
      <c r="D171" s="567"/>
      <c r="E171" s="567"/>
      <c r="F171" s="567"/>
      <c r="G171" s="567"/>
      <c r="H171" s="567"/>
      <c r="I171" s="567"/>
      <c r="J171" s="568"/>
      <c r="K171" s="158"/>
      <c r="L171" s="158"/>
      <c r="M171" s="159"/>
      <c r="N171" s="137"/>
      <c r="O171" s="137"/>
      <c r="P171" s="137"/>
      <c r="V171" s="146"/>
    </row>
    <row r="172" spans="1:22" ht="12" customHeight="1">
      <c r="A172" s="130"/>
      <c r="B172" s="127"/>
      <c r="K172" s="134"/>
      <c r="L172" s="134"/>
      <c r="M172" s="146"/>
      <c r="N172" s="154"/>
      <c r="O172" s="156"/>
      <c r="P172" s="171"/>
      <c r="V172" s="146"/>
    </row>
    <row r="173" spans="1:22" ht="12" customHeight="1">
      <c r="A173" s="130"/>
      <c r="K173" s="134"/>
      <c r="L173" s="134"/>
      <c r="M173" s="146"/>
      <c r="N173" s="163"/>
      <c r="O173" s="163"/>
      <c r="P173" s="174"/>
      <c r="V173" s="146"/>
    </row>
    <row r="174" spans="1:22" ht="12" customHeight="1">
      <c r="A174" s="555">
        <v>8</v>
      </c>
      <c r="B174" s="563"/>
      <c r="C174" s="564"/>
      <c r="D174" s="564"/>
      <c r="E174" s="564"/>
      <c r="F174" s="564"/>
      <c r="G174" s="564"/>
      <c r="H174" s="564"/>
      <c r="I174" s="564"/>
      <c r="J174" s="565"/>
      <c r="K174" s="135"/>
      <c r="L174" s="135"/>
      <c r="M174" s="150"/>
      <c r="N174" s="127"/>
      <c r="O174" s="137"/>
      <c r="P174" s="136"/>
      <c r="V174" s="146"/>
    </row>
    <row r="175" spans="1:22" ht="12" customHeight="1">
      <c r="A175" s="555"/>
      <c r="B175" s="566"/>
      <c r="C175" s="567"/>
      <c r="D175" s="567"/>
      <c r="E175" s="567"/>
      <c r="F175" s="567"/>
      <c r="G175" s="567"/>
      <c r="H175" s="567"/>
      <c r="I175" s="567"/>
      <c r="J175" s="568"/>
      <c r="K175" s="170"/>
      <c r="N175" s="127"/>
      <c r="O175" s="127"/>
      <c r="P175" s="136"/>
      <c r="V175" s="146"/>
    </row>
    <row r="176" spans="1:22" ht="12" customHeight="1">
      <c r="A176" s="130"/>
      <c r="N176" s="127"/>
      <c r="O176" s="127"/>
      <c r="P176" s="136"/>
      <c r="V176" s="146"/>
    </row>
    <row r="177" spans="1:22" ht="12" customHeight="1">
      <c r="A177" s="130"/>
      <c r="N177" s="127"/>
      <c r="O177" s="127"/>
      <c r="P177" s="136"/>
      <c r="Q177" s="152"/>
      <c r="R177" s="152"/>
      <c r="S177" s="153"/>
      <c r="V177" s="146"/>
    </row>
    <row r="178" spans="1:22" ht="12" customHeight="1">
      <c r="A178" s="555">
        <v>9</v>
      </c>
      <c r="B178" s="563"/>
      <c r="C178" s="564"/>
      <c r="D178" s="564"/>
      <c r="E178" s="564"/>
      <c r="F178" s="564"/>
      <c r="G178" s="564"/>
      <c r="H178" s="564"/>
      <c r="I178" s="564"/>
      <c r="J178" s="565"/>
      <c r="K178" s="161"/>
      <c r="N178" s="127"/>
      <c r="O178" s="127"/>
      <c r="P178" s="136"/>
      <c r="Q178" s="127"/>
      <c r="R178" s="127"/>
      <c r="S178" s="136"/>
      <c r="V178" s="146"/>
    </row>
    <row r="179" spans="1:22" ht="12" customHeight="1">
      <c r="A179" s="555"/>
      <c r="B179" s="566"/>
      <c r="C179" s="567"/>
      <c r="D179" s="567"/>
      <c r="E179" s="567"/>
      <c r="F179" s="567"/>
      <c r="G179" s="567"/>
      <c r="H179" s="567"/>
      <c r="I179" s="567"/>
      <c r="J179" s="568"/>
      <c r="K179" s="158"/>
      <c r="L179" s="158"/>
      <c r="M179" s="159"/>
      <c r="N179" s="127"/>
      <c r="O179" s="127"/>
      <c r="P179" s="136"/>
      <c r="Q179" s="127"/>
      <c r="S179" s="136"/>
      <c r="V179" s="146"/>
    </row>
    <row r="180" spans="1:22" ht="12" customHeight="1">
      <c r="A180" s="130"/>
      <c r="B180" s="127"/>
      <c r="K180" s="134"/>
      <c r="L180" s="134"/>
      <c r="M180" s="146"/>
      <c r="N180" s="154"/>
      <c r="O180" s="154"/>
      <c r="P180" s="165"/>
      <c r="Q180" s="127"/>
      <c r="S180" s="155"/>
      <c r="V180" s="146"/>
    </row>
    <row r="181" spans="1:22" ht="12" customHeight="1">
      <c r="A181" s="130"/>
      <c r="K181" s="134"/>
      <c r="L181" s="134"/>
      <c r="M181" s="146"/>
      <c r="Q181" s="127"/>
      <c r="S181" s="155"/>
      <c r="V181" s="146"/>
    </row>
    <row r="182" spans="1:22" ht="12" customHeight="1">
      <c r="A182" s="555">
        <v>10</v>
      </c>
      <c r="B182" s="563"/>
      <c r="C182" s="564"/>
      <c r="D182" s="564"/>
      <c r="E182" s="564"/>
      <c r="F182" s="564"/>
      <c r="G182" s="564"/>
      <c r="H182" s="564"/>
      <c r="I182" s="564"/>
      <c r="J182" s="565"/>
      <c r="K182" s="135"/>
      <c r="L182" s="135"/>
      <c r="M182" s="150"/>
      <c r="Q182" s="127"/>
      <c r="R182" s="127"/>
      <c r="S182" s="136"/>
      <c r="V182" s="146"/>
    </row>
    <row r="183" spans="1:22" ht="12" customHeight="1">
      <c r="A183" s="555"/>
      <c r="B183" s="566"/>
      <c r="C183" s="567"/>
      <c r="D183" s="567"/>
      <c r="E183" s="567"/>
      <c r="F183" s="567"/>
      <c r="G183" s="567"/>
      <c r="H183" s="567"/>
      <c r="I183" s="567"/>
      <c r="J183" s="568"/>
      <c r="Q183" s="127"/>
      <c r="R183" s="127"/>
      <c r="S183" s="136"/>
      <c r="T183" s="135"/>
      <c r="U183" s="135"/>
      <c r="V183" s="150"/>
    </row>
    <row r="184" spans="1:31" ht="12" customHeight="1">
      <c r="A184" s="128"/>
      <c r="B184" s="128"/>
      <c r="C184" s="128"/>
      <c r="D184" s="128"/>
      <c r="E184" s="128"/>
      <c r="F184" s="128"/>
      <c r="G184" s="128"/>
      <c r="H184" s="128"/>
      <c r="K184" s="134"/>
      <c r="L184" s="134"/>
      <c r="M184" s="134"/>
      <c r="N184" s="127"/>
      <c r="O184" s="127"/>
      <c r="P184" s="127"/>
      <c r="Q184" s="127"/>
      <c r="R184" s="127"/>
      <c r="S184" s="136"/>
      <c r="T184" s="127"/>
      <c r="AE184" s="120"/>
    </row>
    <row r="185" spans="1:31" ht="12" customHeight="1">
      <c r="A185" s="128"/>
      <c r="B185" s="128"/>
      <c r="C185" s="128"/>
      <c r="D185" s="128"/>
      <c r="E185" s="128"/>
      <c r="F185" s="128"/>
      <c r="G185" s="128"/>
      <c r="H185" s="128"/>
      <c r="K185" s="134"/>
      <c r="L185" s="134"/>
      <c r="M185" s="134"/>
      <c r="N185" s="128"/>
      <c r="O185" s="128"/>
      <c r="P185" s="127"/>
      <c r="Q185" s="127"/>
      <c r="R185" s="127"/>
      <c r="S185" s="136"/>
      <c r="T185" s="127"/>
      <c r="AE185" s="120"/>
    </row>
    <row r="186" spans="1:22" ht="12" customHeight="1">
      <c r="A186" s="11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4"/>
      <c r="L186" s="134"/>
      <c r="M186" s="134"/>
      <c r="N186" s="127"/>
      <c r="O186" s="127"/>
      <c r="P186" s="127"/>
      <c r="Q186" s="127"/>
      <c r="R186" s="127"/>
      <c r="S186" s="136"/>
      <c r="U186" s="179" t="s">
        <v>10</v>
      </c>
      <c r="V186" s="179" t="str">
        <f>VLOOKUP(U186,'リーグ戦表'!AH:AI,2,0)</f>
        <v>寺井九谷クラブ</v>
      </c>
    </row>
    <row r="187" spans="1:22" ht="12" customHeight="1">
      <c r="A187" s="11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4"/>
      <c r="L187" s="134"/>
      <c r="M187" s="134"/>
      <c r="N187" s="137"/>
      <c r="O187" s="137"/>
      <c r="P187" s="137"/>
      <c r="Q187" s="141"/>
      <c r="R187" s="141"/>
      <c r="S187" s="175"/>
      <c r="U187" s="179" t="s">
        <v>26</v>
      </c>
      <c r="V187" s="179" t="str">
        <f>VLOOKUP(U187,'リーグ戦表'!AH:AI,2,0)</f>
        <v>松任の大魔陣Jr</v>
      </c>
    </row>
    <row r="188" spans="1:22" ht="12" customHeight="1">
      <c r="A188" s="562">
        <v>11</v>
      </c>
      <c r="B188" s="563"/>
      <c r="C188" s="564"/>
      <c r="D188" s="564"/>
      <c r="E188" s="564"/>
      <c r="F188" s="564"/>
      <c r="G188" s="564"/>
      <c r="H188" s="564"/>
      <c r="I188" s="564"/>
      <c r="J188" s="565"/>
      <c r="K188" s="162"/>
      <c r="L188" s="135"/>
      <c r="M188" s="135"/>
      <c r="N188" s="154"/>
      <c r="O188" s="156"/>
      <c r="P188" s="171"/>
      <c r="Q188" s="141"/>
      <c r="R188" s="141"/>
      <c r="S188" s="126"/>
      <c r="U188" s="179" t="s">
        <v>11</v>
      </c>
      <c r="V188" s="179" t="e">
        <f>VLOOKUP(U188,'リーグ戦表'!AH:AI,2,0)</f>
        <v>#N/A</v>
      </c>
    </row>
    <row r="189" spans="1:22" ht="12" customHeight="1">
      <c r="A189" s="562"/>
      <c r="B189" s="566"/>
      <c r="C189" s="567"/>
      <c r="D189" s="567"/>
      <c r="E189" s="567"/>
      <c r="F189" s="567"/>
      <c r="G189" s="567"/>
      <c r="H189" s="567"/>
      <c r="I189" s="567"/>
      <c r="J189" s="568"/>
      <c r="K189" s="134"/>
      <c r="L189" s="134"/>
      <c r="M189" s="134"/>
      <c r="N189" s="137"/>
      <c r="O189" s="163"/>
      <c r="P189" s="174"/>
      <c r="Q189" s="141"/>
      <c r="R189" s="141"/>
      <c r="S189" s="126"/>
      <c r="U189" s="179" t="s">
        <v>27</v>
      </c>
      <c r="V189" s="179" t="e">
        <f>VLOOKUP(U189,'リーグ戦表'!AH:AI,2,0)</f>
        <v>#N/A</v>
      </c>
    </row>
    <row r="190" spans="1:22" ht="12" customHeight="1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4"/>
      <c r="L190" s="134"/>
      <c r="M190" s="134"/>
      <c r="N190" s="127"/>
      <c r="O190" s="137"/>
      <c r="P190" s="136"/>
      <c r="Q190" s="127"/>
      <c r="R190" s="127"/>
      <c r="S190" s="136"/>
      <c r="U190" s="180"/>
      <c r="V190" s="180"/>
    </row>
    <row r="191" spans="1:22" ht="12" customHeight="1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40"/>
      <c r="L191" s="134"/>
      <c r="M191" s="134"/>
      <c r="N191" s="127"/>
      <c r="O191" s="127"/>
      <c r="P191" s="136"/>
      <c r="Q191" s="168"/>
      <c r="R191" s="168"/>
      <c r="S191" s="176"/>
      <c r="U191" s="180"/>
      <c r="V191" s="180"/>
    </row>
    <row r="192" spans="1:19" ht="12" customHeight="1">
      <c r="A192" s="130"/>
      <c r="N192" s="127"/>
      <c r="O192" s="127"/>
      <c r="P192" s="136"/>
      <c r="Q192" s="156"/>
      <c r="R192" s="156"/>
      <c r="S192" s="177"/>
    </row>
    <row r="193" spans="1:16" ht="12" customHeight="1">
      <c r="A193" s="130"/>
      <c r="N193" s="127"/>
      <c r="O193" s="127"/>
      <c r="P193" s="136"/>
    </row>
    <row r="194" spans="1:16" ht="12" customHeight="1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4"/>
      <c r="L194" s="134"/>
      <c r="M194" s="134"/>
      <c r="N194" s="127"/>
      <c r="O194" s="127"/>
      <c r="P194" s="136"/>
    </row>
    <row r="195" spans="1:16" ht="12" customHeight="1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4"/>
      <c r="L195" s="134"/>
      <c r="M195" s="134"/>
      <c r="N195" s="127"/>
      <c r="O195" s="127"/>
      <c r="P195" s="136"/>
    </row>
    <row r="196" spans="1:16" ht="12" customHeight="1">
      <c r="A196" s="562">
        <v>12</v>
      </c>
      <c r="B196" s="563"/>
      <c r="C196" s="564"/>
      <c r="D196" s="564"/>
      <c r="E196" s="564"/>
      <c r="F196" s="564"/>
      <c r="G196" s="564"/>
      <c r="H196" s="564"/>
      <c r="I196" s="564"/>
      <c r="J196" s="565"/>
      <c r="K196" s="162"/>
      <c r="L196" s="135"/>
      <c r="M196" s="135"/>
      <c r="N196" s="154"/>
      <c r="O196" s="154"/>
      <c r="P196" s="165"/>
    </row>
    <row r="197" spans="1:13" ht="12" customHeight="1">
      <c r="A197" s="562"/>
      <c r="B197" s="566"/>
      <c r="C197" s="567"/>
      <c r="D197" s="567"/>
      <c r="E197" s="567"/>
      <c r="F197" s="567"/>
      <c r="G197" s="567"/>
      <c r="H197" s="567"/>
      <c r="I197" s="567"/>
      <c r="J197" s="568"/>
      <c r="K197" s="134"/>
      <c r="L197" s="134"/>
      <c r="M197" s="134"/>
    </row>
    <row r="198" spans="1:13" ht="12" customHeight="1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4"/>
      <c r="L198" s="134"/>
      <c r="M198" s="134"/>
    </row>
    <row r="206" spans="1:18" ht="12" customHeight="1">
      <c r="A206" s="137"/>
      <c r="B206" s="166" t="s">
        <v>55</v>
      </c>
      <c r="C206" s="137"/>
      <c r="D206" s="137"/>
      <c r="E206" s="137"/>
      <c r="F206" s="137"/>
      <c r="G206" s="137"/>
      <c r="H206" s="137"/>
      <c r="I206" s="137"/>
      <c r="J206" s="137"/>
      <c r="K206" s="137"/>
      <c r="L206" s="127"/>
      <c r="M206" s="127"/>
      <c r="N206" s="129"/>
      <c r="O206" s="129"/>
      <c r="P206" s="129"/>
      <c r="Q206" s="127"/>
      <c r="R206" s="127"/>
    </row>
    <row r="207" spans="1:18" ht="12" customHeight="1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27"/>
      <c r="L207" s="127"/>
      <c r="M207" s="127"/>
      <c r="N207" s="127"/>
      <c r="O207" s="127"/>
      <c r="P207" s="127"/>
      <c r="Q207" s="127"/>
      <c r="R207" s="127"/>
    </row>
    <row r="208" spans="1:18" ht="12" customHeight="1">
      <c r="A208" s="117"/>
      <c r="B208" s="137"/>
      <c r="C208" s="137"/>
      <c r="D208" s="137"/>
      <c r="E208" s="137"/>
      <c r="F208" s="137"/>
      <c r="G208" s="137"/>
      <c r="H208" s="137"/>
      <c r="I208" s="137"/>
      <c r="J208" s="137"/>
      <c r="K208" s="127"/>
      <c r="L208" s="127"/>
      <c r="M208" s="127"/>
      <c r="N208" s="127"/>
      <c r="O208" s="127"/>
      <c r="P208" s="127"/>
      <c r="Q208" s="127"/>
      <c r="R208" s="127"/>
    </row>
    <row r="209" spans="1:18" ht="12" customHeight="1">
      <c r="A209" s="117"/>
      <c r="B209" s="137"/>
      <c r="C209" s="137"/>
      <c r="D209" s="137"/>
      <c r="E209" s="137"/>
      <c r="F209" s="137"/>
      <c r="G209" s="137"/>
      <c r="H209" s="137"/>
      <c r="I209" s="137"/>
      <c r="J209" s="137"/>
      <c r="K209" s="127"/>
      <c r="L209" s="127"/>
      <c r="M209" s="127"/>
      <c r="N209" s="137"/>
      <c r="O209" s="137"/>
      <c r="P209" s="137"/>
      <c r="Q209" s="127"/>
      <c r="R209" s="127"/>
    </row>
    <row r="210" spans="1:24" ht="12" customHeight="1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28"/>
      <c r="L210" s="128"/>
      <c r="M210" s="128"/>
      <c r="N210" s="127"/>
      <c r="O210" s="137"/>
      <c r="P210" s="127"/>
      <c r="Q210" s="127"/>
      <c r="R210" s="127"/>
      <c r="S210" s="140"/>
      <c r="T210" s="140"/>
      <c r="X210" s="141"/>
    </row>
    <row r="211" spans="1:20" ht="12" customHeight="1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28"/>
      <c r="L211" s="128"/>
      <c r="M211" s="128"/>
      <c r="N211" s="127"/>
      <c r="O211" s="127"/>
      <c r="P211" s="127"/>
      <c r="Q211" s="127"/>
      <c r="R211" s="127"/>
      <c r="S211" s="127"/>
      <c r="T211" s="127"/>
    </row>
    <row r="212" spans="1:20" ht="12" customHeight="1">
      <c r="A212" s="562">
        <v>1</v>
      </c>
      <c r="B212" s="563"/>
      <c r="C212" s="564"/>
      <c r="D212" s="564"/>
      <c r="E212" s="564"/>
      <c r="F212" s="564"/>
      <c r="G212" s="564"/>
      <c r="H212" s="564"/>
      <c r="I212" s="564"/>
      <c r="J212" s="565"/>
      <c r="K212" s="134"/>
      <c r="L212" s="134"/>
      <c r="M212" s="134"/>
      <c r="N212" s="127"/>
      <c r="O212" s="127"/>
      <c r="P212" s="127"/>
      <c r="Q212" s="127"/>
      <c r="R212" s="127"/>
      <c r="S212" s="127"/>
      <c r="T212" s="127"/>
    </row>
    <row r="213" spans="1:22" ht="12" customHeight="1">
      <c r="A213" s="562"/>
      <c r="B213" s="566"/>
      <c r="C213" s="567"/>
      <c r="D213" s="567"/>
      <c r="E213" s="567"/>
      <c r="F213" s="567"/>
      <c r="G213" s="567"/>
      <c r="H213" s="567"/>
      <c r="I213" s="567"/>
      <c r="J213" s="568"/>
      <c r="K213" s="158"/>
      <c r="L213" s="158"/>
      <c r="M213" s="158"/>
      <c r="N213" s="152"/>
      <c r="O213" s="152"/>
      <c r="P213" s="152"/>
      <c r="Q213" s="152"/>
      <c r="R213" s="152"/>
      <c r="S213" s="153"/>
      <c r="T213" s="127"/>
      <c r="U213" s="179" t="s">
        <v>49</v>
      </c>
      <c r="V213" s="179" t="str">
        <f>VLOOKUP(U213,'リーグ戦表'!AH:AI,2,0)</f>
        <v>珠洲クラブ</v>
      </c>
    </row>
    <row r="214" spans="1:22" ht="12" customHeight="1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28"/>
      <c r="L214" s="128"/>
      <c r="M214" s="128"/>
      <c r="N214" s="127"/>
      <c r="O214" s="127"/>
      <c r="P214" s="127"/>
      <c r="Q214" s="127"/>
      <c r="R214" s="127"/>
      <c r="S214" s="136"/>
      <c r="T214" s="127"/>
      <c r="U214" s="179" t="s">
        <v>46</v>
      </c>
      <c r="V214" s="179" t="str">
        <f>VLOOKUP(U214,'リーグ戦表'!AH:AI,2,0)</f>
        <v>三馬パワフル</v>
      </c>
    </row>
    <row r="215" spans="1:22" ht="12" customHeight="1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28"/>
      <c r="L215" s="128"/>
      <c r="M215" s="128"/>
      <c r="N215" s="127"/>
      <c r="O215" s="127"/>
      <c r="P215" s="127"/>
      <c r="Q215" s="127"/>
      <c r="S215" s="136"/>
      <c r="T215" s="127"/>
      <c r="U215" s="179" t="s">
        <v>5</v>
      </c>
      <c r="V215" s="179" t="str">
        <f>VLOOKUP(U215,'リーグ戦表'!AH:AI,2,0)</f>
        <v>松任の大魔陣</v>
      </c>
    </row>
    <row r="216" spans="1:30" ht="12" customHeight="1">
      <c r="A216" s="137"/>
      <c r="B216" s="117"/>
      <c r="C216" s="117"/>
      <c r="D216" s="117"/>
      <c r="E216" s="117"/>
      <c r="F216" s="117"/>
      <c r="G216" s="117"/>
      <c r="H216" s="117"/>
      <c r="I216" s="117"/>
      <c r="J216" s="117"/>
      <c r="K216" s="134"/>
      <c r="L216" s="134"/>
      <c r="M216" s="134"/>
      <c r="N216" s="127"/>
      <c r="O216" s="127"/>
      <c r="P216" s="127"/>
      <c r="Q216" s="127"/>
      <c r="S216" s="155"/>
      <c r="T216" s="137"/>
      <c r="U216" s="179" t="s">
        <v>6</v>
      </c>
      <c r="V216" s="179" t="str">
        <f>VLOOKUP(U216,'リーグ戦表'!AH:AI,2,0)</f>
        <v>田上闘球DREAMS</v>
      </c>
      <c r="W216" s="137"/>
      <c r="X216" s="137"/>
      <c r="Z216" s="141"/>
      <c r="AA216" s="141"/>
      <c r="AB216" s="128"/>
      <c r="AC216" s="128"/>
      <c r="AD216" s="121"/>
    </row>
    <row r="217" spans="1:30" ht="12" customHeight="1">
      <c r="A217" s="137"/>
      <c r="B217" s="117"/>
      <c r="C217" s="117"/>
      <c r="D217" s="117"/>
      <c r="E217" s="117"/>
      <c r="F217" s="117"/>
      <c r="G217" s="117"/>
      <c r="H217" s="117"/>
      <c r="I217" s="117"/>
      <c r="J217" s="117"/>
      <c r="K217" s="134"/>
      <c r="L217" s="134"/>
      <c r="M217" s="134"/>
      <c r="N217" s="127"/>
      <c r="O217" s="127"/>
      <c r="P217" s="127"/>
      <c r="Q217" s="127"/>
      <c r="S217" s="155"/>
      <c r="T217" s="137"/>
      <c r="U217" s="180"/>
      <c r="V217" s="180"/>
      <c r="X217" s="137"/>
      <c r="Z217" s="141"/>
      <c r="AA217" s="141"/>
      <c r="AB217" s="128"/>
      <c r="AC217" s="128"/>
      <c r="AD217" s="121"/>
    </row>
    <row r="218" spans="1:22" ht="12" customHeight="1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28"/>
      <c r="L218" s="128"/>
      <c r="M218" s="128"/>
      <c r="N218" s="127"/>
      <c r="O218" s="127"/>
      <c r="P218" s="127"/>
      <c r="Q218" s="127"/>
      <c r="R218" s="127"/>
      <c r="S218" s="136"/>
      <c r="T218" s="127"/>
      <c r="U218" s="180"/>
      <c r="V218" s="180"/>
    </row>
    <row r="219" spans="1:20" ht="12" customHeight="1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28"/>
      <c r="M219" s="128"/>
      <c r="N219" s="127"/>
      <c r="O219" s="127"/>
      <c r="P219" s="127"/>
      <c r="Q219" s="127"/>
      <c r="R219" s="127"/>
      <c r="S219" s="136"/>
      <c r="T219" s="127"/>
    </row>
    <row r="220" spans="1:22" ht="12" customHeight="1">
      <c r="A220" s="128"/>
      <c r="B220" s="127"/>
      <c r="C220" s="128"/>
      <c r="D220" s="128"/>
      <c r="E220" s="128"/>
      <c r="F220" s="141"/>
      <c r="G220" s="128"/>
      <c r="I220" s="141"/>
      <c r="K220" s="134"/>
      <c r="L220" s="134"/>
      <c r="M220" s="134"/>
      <c r="N220" s="127"/>
      <c r="O220" s="127"/>
      <c r="P220" s="127"/>
      <c r="Q220" s="127"/>
      <c r="R220" s="127"/>
      <c r="S220" s="136"/>
      <c r="T220" s="152"/>
      <c r="U220" s="158"/>
      <c r="V220" s="159"/>
    </row>
    <row r="221" spans="1:22" ht="12" customHeight="1">
      <c r="A221" s="128"/>
      <c r="B221" s="127"/>
      <c r="C221" s="127"/>
      <c r="D221" s="127"/>
      <c r="E221" s="128"/>
      <c r="F221" s="127"/>
      <c r="G221" s="127"/>
      <c r="H221" s="127"/>
      <c r="K221" s="134"/>
      <c r="L221" s="134"/>
      <c r="M221" s="134"/>
      <c r="N221" s="128"/>
      <c r="O221" s="128"/>
      <c r="P221" s="127"/>
      <c r="Q221" s="127"/>
      <c r="R221" s="127"/>
      <c r="S221" s="136"/>
      <c r="T221" s="127"/>
      <c r="V221" s="146"/>
    </row>
    <row r="222" spans="1:22" ht="12" customHeight="1">
      <c r="A222" s="555">
        <v>2</v>
      </c>
      <c r="B222" s="563"/>
      <c r="C222" s="564"/>
      <c r="D222" s="564"/>
      <c r="E222" s="564"/>
      <c r="F222" s="564"/>
      <c r="G222" s="564"/>
      <c r="H222" s="564"/>
      <c r="I222" s="564"/>
      <c r="J222" s="565"/>
      <c r="K222" s="128"/>
      <c r="L222" s="128"/>
      <c r="M222" s="128"/>
      <c r="N222" s="127"/>
      <c r="O222" s="127"/>
      <c r="P222" s="127"/>
      <c r="Q222" s="127"/>
      <c r="R222" s="127"/>
      <c r="S222" s="136"/>
      <c r="T222" s="127"/>
      <c r="V222" s="146"/>
    </row>
    <row r="223" spans="1:27" ht="12" customHeight="1">
      <c r="A223" s="555"/>
      <c r="B223" s="566"/>
      <c r="C223" s="567"/>
      <c r="D223" s="567"/>
      <c r="E223" s="567"/>
      <c r="F223" s="567"/>
      <c r="G223" s="567"/>
      <c r="H223" s="567"/>
      <c r="I223" s="567"/>
      <c r="J223" s="568"/>
      <c r="K223" s="143"/>
      <c r="L223" s="143"/>
      <c r="M223" s="144"/>
      <c r="N223" s="137"/>
      <c r="O223" s="137"/>
      <c r="P223" s="137"/>
      <c r="Q223" s="141"/>
      <c r="R223" s="141"/>
      <c r="S223" s="175"/>
      <c r="V223" s="146"/>
      <c r="AA223" s="140"/>
    </row>
    <row r="224" spans="1:31" ht="12" customHeight="1">
      <c r="A224" s="128"/>
      <c r="B224" s="128"/>
      <c r="C224" s="128"/>
      <c r="D224" s="128"/>
      <c r="E224" s="128"/>
      <c r="F224" s="128"/>
      <c r="G224" s="128"/>
      <c r="H224" s="128"/>
      <c r="K224" s="134"/>
      <c r="L224" s="134"/>
      <c r="M224" s="146"/>
      <c r="N224" s="154"/>
      <c r="O224" s="156"/>
      <c r="P224" s="171"/>
      <c r="Q224" s="141"/>
      <c r="R224" s="141"/>
      <c r="S224" s="126"/>
      <c r="T224" s="128"/>
      <c r="U224" s="128"/>
      <c r="V224" s="126"/>
      <c r="W224" s="128"/>
      <c r="X224" s="128"/>
      <c r="Z224" s="140"/>
      <c r="AA224" s="140"/>
      <c r="AB224" s="160"/>
      <c r="AC224" s="160"/>
      <c r="AD224" s="122"/>
      <c r="AE224" s="120"/>
    </row>
    <row r="225" spans="1:31" ht="12" customHeight="1">
      <c r="A225" s="128"/>
      <c r="B225" s="129"/>
      <c r="C225" s="129"/>
      <c r="D225" s="129"/>
      <c r="E225" s="127"/>
      <c r="F225" s="127"/>
      <c r="G225" s="127"/>
      <c r="H225" s="127"/>
      <c r="K225" s="134"/>
      <c r="L225" s="134"/>
      <c r="M225" s="146"/>
      <c r="N225" s="163"/>
      <c r="O225" s="163"/>
      <c r="P225" s="174"/>
      <c r="Q225" s="141"/>
      <c r="R225" s="141"/>
      <c r="S225" s="126"/>
      <c r="T225" s="128"/>
      <c r="U225" s="128"/>
      <c r="V225" s="126"/>
      <c r="W225" s="128"/>
      <c r="X225" s="128"/>
      <c r="Z225" s="140"/>
      <c r="AA225" s="140"/>
      <c r="AB225" s="160"/>
      <c r="AC225" s="160"/>
      <c r="AD225" s="122"/>
      <c r="AE225" s="120"/>
    </row>
    <row r="226" spans="1:31" ht="12" customHeight="1">
      <c r="A226" s="555">
        <v>3</v>
      </c>
      <c r="B226" s="563"/>
      <c r="C226" s="564"/>
      <c r="D226" s="564"/>
      <c r="E226" s="564"/>
      <c r="F226" s="564"/>
      <c r="G226" s="564"/>
      <c r="H226" s="564"/>
      <c r="I226" s="564"/>
      <c r="J226" s="565"/>
      <c r="K226" s="138"/>
      <c r="L226" s="138"/>
      <c r="M226" s="139"/>
      <c r="N226" s="127"/>
      <c r="O226" s="137"/>
      <c r="P226" s="136"/>
      <c r="Q226" s="127"/>
      <c r="R226" s="127"/>
      <c r="S226" s="136"/>
      <c r="U226" s="148"/>
      <c r="V226" s="126"/>
      <c r="W226" s="128"/>
      <c r="X226" s="128"/>
      <c r="Y226" s="178"/>
      <c r="AB226" s="160"/>
      <c r="AC226" s="160"/>
      <c r="AE226" s="120"/>
    </row>
    <row r="227" spans="1:31" ht="12" customHeight="1">
      <c r="A227" s="555"/>
      <c r="B227" s="566"/>
      <c r="C227" s="567"/>
      <c r="D227" s="567"/>
      <c r="E227" s="567"/>
      <c r="F227" s="567"/>
      <c r="G227" s="567"/>
      <c r="H227" s="567"/>
      <c r="I227" s="567"/>
      <c r="J227" s="568"/>
      <c r="K227" s="169"/>
      <c r="L227" s="128"/>
      <c r="M227" s="128"/>
      <c r="N227" s="127"/>
      <c r="O227" s="127"/>
      <c r="P227" s="136"/>
      <c r="Q227" s="168"/>
      <c r="R227" s="168"/>
      <c r="S227" s="176"/>
      <c r="T227" s="149"/>
      <c r="U227" s="149"/>
      <c r="V227" s="126"/>
      <c r="W227" s="128"/>
      <c r="X227" s="128"/>
      <c r="Y227" s="178"/>
      <c r="AB227" s="160"/>
      <c r="AC227" s="160"/>
      <c r="AE227" s="120"/>
    </row>
    <row r="228" spans="1:31" ht="12" customHeight="1">
      <c r="A228" s="128"/>
      <c r="B228" s="127"/>
      <c r="C228" s="128"/>
      <c r="D228" s="128"/>
      <c r="E228" s="128"/>
      <c r="F228" s="128"/>
      <c r="G228" s="128"/>
      <c r="H228" s="141"/>
      <c r="K228" s="134"/>
      <c r="L228" s="134"/>
      <c r="M228" s="134"/>
      <c r="N228" s="127"/>
      <c r="O228" s="127"/>
      <c r="P228" s="136"/>
      <c r="Q228" s="156"/>
      <c r="R228" s="156"/>
      <c r="S228" s="177"/>
      <c r="T228" s="137"/>
      <c r="U228" s="137"/>
      <c r="V228" s="126"/>
      <c r="W228" s="128"/>
      <c r="X228" s="128"/>
      <c r="Y228" s="178"/>
      <c r="AB228" s="160"/>
      <c r="AC228" s="160"/>
      <c r="AE228" s="120"/>
    </row>
    <row r="229" spans="1:31" ht="12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7"/>
      <c r="L229" s="127"/>
      <c r="M229" s="127"/>
      <c r="N229" s="127"/>
      <c r="O229" s="127"/>
      <c r="P229" s="136"/>
      <c r="Q229" s="137"/>
      <c r="R229" s="137"/>
      <c r="S229" s="137"/>
      <c r="T229" s="137"/>
      <c r="U229" s="137"/>
      <c r="V229" s="146"/>
      <c r="W229" s="145"/>
      <c r="X229" s="145"/>
      <c r="Y229" s="178"/>
      <c r="AB229" s="160"/>
      <c r="AC229" s="160"/>
      <c r="AE229" s="120"/>
    </row>
    <row r="230" spans="1:31" ht="12" customHeight="1">
      <c r="A230" s="555">
        <v>4</v>
      </c>
      <c r="B230" s="563"/>
      <c r="C230" s="564"/>
      <c r="D230" s="564"/>
      <c r="E230" s="564"/>
      <c r="F230" s="564"/>
      <c r="G230" s="564"/>
      <c r="H230" s="564"/>
      <c r="I230" s="564"/>
      <c r="J230" s="565"/>
      <c r="K230" s="127"/>
      <c r="L230" s="127"/>
      <c r="M230" s="127"/>
      <c r="N230" s="127"/>
      <c r="O230" s="127"/>
      <c r="P230" s="136"/>
      <c r="Q230" s="127"/>
      <c r="R230" s="127"/>
      <c r="S230" s="140"/>
      <c r="T230" s="149"/>
      <c r="U230" s="149"/>
      <c r="V230" s="146"/>
      <c r="W230" s="141"/>
      <c r="X230" s="141"/>
      <c r="Y230" s="178"/>
      <c r="AB230" s="160"/>
      <c r="AC230" s="160"/>
      <c r="AE230" s="120"/>
    </row>
    <row r="231" spans="1:31" ht="12" customHeight="1">
      <c r="A231" s="555"/>
      <c r="B231" s="566"/>
      <c r="C231" s="567"/>
      <c r="D231" s="567"/>
      <c r="E231" s="567"/>
      <c r="F231" s="567"/>
      <c r="G231" s="567"/>
      <c r="H231" s="567"/>
      <c r="I231" s="567"/>
      <c r="J231" s="568"/>
      <c r="K231" s="152"/>
      <c r="L231" s="152"/>
      <c r="M231" s="153"/>
      <c r="N231" s="127"/>
      <c r="O231" s="127"/>
      <c r="P231" s="136"/>
      <c r="Q231" s="127"/>
      <c r="R231" s="127"/>
      <c r="T231" s="149"/>
      <c r="U231" s="149"/>
      <c r="V231" s="146"/>
      <c r="Y231" s="178"/>
      <c r="AB231" s="160"/>
      <c r="AC231" s="160"/>
      <c r="AE231" s="120"/>
    </row>
    <row r="232" spans="1:31" ht="12" customHeight="1">
      <c r="A232" s="127"/>
      <c r="B232" s="127"/>
      <c r="C232" s="127"/>
      <c r="D232" s="127"/>
      <c r="E232" s="129"/>
      <c r="F232" s="129"/>
      <c r="G232" s="129"/>
      <c r="H232" s="129"/>
      <c r="I232" s="129"/>
      <c r="J232" s="129"/>
      <c r="K232" s="127"/>
      <c r="L232" s="127"/>
      <c r="M232" s="136"/>
      <c r="N232" s="154"/>
      <c r="O232" s="154"/>
      <c r="P232" s="165"/>
      <c r="Q232" s="137"/>
      <c r="R232" s="127"/>
      <c r="T232" s="145"/>
      <c r="U232" s="140"/>
      <c r="V232" s="164"/>
      <c r="W232" s="140"/>
      <c r="X232" s="140"/>
      <c r="AB232" s="160"/>
      <c r="AC232" s="160"/>
      <c r="AE232" s="120"/>
    </row>
    <row r="233" spans="1:31" ht="12" customHeight="1">
      <c r="A233" s="128"/>
      <c r="B233" s="128"/>
      <c r="C233" s="128"/>
      <c r="D233" s="128"/>
      <c r="E233" s="128"/>
      <c r="F233" s="128"/>
      <c r="G233" s="128"/>
      <c r="H233" s="128"/>
      <c r="K233" s="134"/>
      <c r="L233" s="134"/>
      <c r="M233" s="146"/>
      <c r="N233" s="152"/>
      <c r="O233" s="152"/>
      <c r="P233" s="152"/>
      <c r="Q233" s="127"/>
      <c r="R233" s="127"/>
      <c r="S233" s="127"/>
      <c r="T233" s="140"/>
      <c r="U233" s="140"/>
      <c r="V233" s="164"/>
      <c r="W233" s="140"/>
      <c r="X233" s="140"/>
      <c r="AB233" s="160"/>
      <c r="AC233" s="160"/>
      <c r="AE233" s="120"/>
    </row>
    <row r="234" spans="1:31" ht="12" customHeight="1">
      <c r="A234" s="555">
        <v>5</v>
      </c>
      <c r="B234" s="563"/>
      <c r="C234" s="564"/>
      <c r="D234" s="564"/>
      <c r="E234" s="564"/>
      <c r="F234" s="564"/>
      <c r="G234" s="564"/>
      <c r="H234" s="564"/>
      <c r="I234" s="564"/>
      <c r="J234" s="565"/>
      <c r="K234" s="138"/>
      <c r="L234" s="138"/>
      <c r="M234" s="139"/>
      <c r="N234" s="127"/>
      <c r="O234" s="127"/>
      <c r="P234" s="127"/>
      <c r="Q234" s="127"/>
      <c r="R234" s="127"/>
      <c r="S234" s="127"/>
      <c r="T234" s="127"/>
      <c r="V234" s="146"/>
      <c r="AB234" s="160"/>
      <c r="AC234" s="160"/>
      <c r="AE234" s="120"/>
    </row>
    <row r="235" spans="1:31" ht="12" customHeight="1">
      <c r="A235" s="555"/>
      <c r="B235" s="566"/>
      <c r="C235" s="567"/>
      <c r="D235" s="567"/>
      <c r="E235" s="567"/>
      <c r="F235" s="567"/>
      <c r="G235" s="567"/>
      <c r="H235" s="567"/>
      <c r="I235" s="567"/>
      <c r="J235" s="568"/>
      <c r="K235" s="128"/>
      <c r="L235" s="128"/>
      <c r="M235" s="128"/>
      <c r="N235" s="127"/>
      <c r="O235" s="127"/>
      <c r="P235" s="127"/>
      <c r="Q235" s="127"/>
      <c r="R235" s="127"/>
      <c r="S235" s="127"/>
      <c r="T235" s="127"/>
      <c r="V235" s="146"/>
      <c r="Y235" s="134" t="s">
        <v>45</v>
      </c>
      <c r="AB235" s="160"/>
      <c r="AC235" s="160"/>
      <c r="AE235" s="120"/>
    </row>
    <row r="236" spans="1:31" ht="12" customHeight="1">
      <c r="A236" s="128"/>
      <c r="B236" s="128"/>
      <c r="C236" s="128"/>
      <c r="D236" s="128"/>
      <c r="E236" s="128"/>
      <c r="F236" s="128"/>
      <c r="G236" s="128"/>
      <c r="H236" s="128"/>
      <c r="K236" s="134"/>
      <c r="L236" s="134"/>
      <c r="M236" s="134"/>
      <c r="N236" s="127"/>
      <c r="O236" s="127"/>
      <c r="P236" s="127"/>
      <c r="Q236" s="127"/>
      <c r="R236" s="127"/>
      <c r="S236" s="127"/>
      <c r="T236" s="127"/>
      <c r="V236" s="146"/>
      <c r="AE236" s="120"/>
    </row>
    <row r="237" spans="1:31" ht="12" customHeight="1">
      <c r="A237" s="128"/>
      <c r="B237" s="128"/>
      <c r="C237" s="128"/>
      <c r="D237" s="128"/>
      <c r="E237" s="128"/>
      <c r="F237" s="128"/>
      <c r="G237" s="128"/>
      <c r="H237" s="128"/>
      <c r="K237" s="134"/>
      <c r="L237" s="134"/>
      <c r="M237" s="134"/>
      <c r="N237" s="128"/>
      <c r="O237" s="128"/>
      <c r="P237" s="127"/>
      <c r="Q237" s="127"/>
      <c r="R237" s="127"/>
      <c r="S237" s="127"/>
      <c r="T237" s="127"/>
      <c r="V237" s="146"/>
      <c r="W237" s="162"/>
      <c r="X237" s="135"/>
      <c r="AE237" s="120"/>
    </row>
    <row r="238" spans="1:22" ht="12" customHeight="1">
      <c r="A238" s="555">
        <v>6</v>
      </c>
      <c r="B238" s="563"/>
      <c r="C238" s="564"/>
      <c r="D238" s="564"/>
      <c r="E238" s="564"/>
      <c r="F238" s="564"/>
      <c r="G238" s="564"/>
      <c r="H238" s="564"/>
      <c r="I238" s="564"/>
      <c r="J238" s="565"/>
      <c r="N238" s="127"/>
      <c r="O238" s="127"/>
      <c r="P238" s="127"/>
      <c r="V238" s="146"/>
    </row>
    <row r="239" spans="1:22" ht="12" customHeight="1">
      <c r="A239" s="555"/>
      <c r="B239" s="566"/>
      <c r="C239" s="567"/>
      <c r="D239" s="567"/>
      <c r="E239" s="567"/>
      <c r="F239" s="567"/>
      <c r="G239" s="567"/>
      <c r="H239" s="567"/>
      <c r="I239" s="567"/>
      <c r="J239" s="568"/>
      <c r="K239" s="158"/>
      <c r="L239" s="158"/>
      <c r="M239" s="159"/>
      <c r="N239" s="137"/>
      <c r="O239" s="137"/>
      <c r="P239" s="137"/>
      <c r="V239" s="146"/>
    </row>
    <row r="240" spans="1:22" ht="12" customHeight="1">
      <c r="A240" s="130"/>
      <c r="B240" s="127"/>
      <c r="K240" s="134"/>
      <c r="L240" s="134"/>
      <c r="M240" s="146"/>
      <c r="N240" s="154"/>
      <c r="O240" s="156"/>
      <c r="P240" s="171"/>
      <c r="V240" s="146"/>
    </row>
    <row r="241" spans="1:22" ht="12" customHeight="1">
      <c r="A241" s="130"/>
      <c r="K241" s="134"/>
      <c r="L241" s="134"/>
      <c r="M241" s="146"/>
      <c r="N241" s="163"/>
      <c r="O241" s="163"/>
      <c r="P241" s="174"/>
      <c r="V241" s="146"/>
    </row>
    <row r="242" spans="1:22" ht="12" customHeight="1">
      <c r="A242" s="555">
        <v>7</v>
      </c>
      <c r="B242" s="563"/>
      <c r="C242" s="564"/>
      <c r="D242" s="564"/>
      <c r="E242" s="564"/>
      <c r="F242" s="564"/>
      <c r="G242" s="564"/>
      <c r="H242" s="564"/>
      <c r="I242" s="564"/>
      <c r="J242" s="565"/>
      <c r="K242" s="135"/>
      <c r="L242" s="135"/>
      <c r="M242" s="150"/>
      <c r="N242" s="127"/>
      <c r="O242" s="137"/>
      <c r="P242" s="136"/>
      <c r="V242" s="146"/>
    </row>
    <row r="243" spans="1:22" ht="12" customHeight="1">
      <c r="A243" s="555"/>
      <c r="B243" s="566"/>
      <c r="C243" s="567"/>
      <c r="D243" s="567"/>
      <c r="E243" s="567"/>
      <c r="F243" s="567"/>
      <c r="G243" s="567"/>
      <c r="H243" s="567"/>
      <c r="I243" s="567"/>
      <c r="J243" s="568"/>
      <c r="K243" s="170"/>
      <c r="N243" s="127"/>
      <c r="O243" s="127"/>
      <c r="P243" s="136"/>
      <c r="V243" s="146"/>
    </row>
    <row r="244" spans="1:22" ht="12" customHeight="1">
      <c r="A244" s="130"/>
      <c r="N244" s="127"/>
      <c r="O244" s="127"/>
      <c r="P244" s="136"/>
      <c r="V244" s="146"/>
    </row>
    <row r="245" spans="1:22" ht="12" customHeight="1">
      <c r="A245" s="130"/>
      <c r="N245" s="127"/>
      <c r="O245" s="127"/>
      <c r="P245" s="136"/>
      <c r="Q245" s="152"/>
      <c r="R245" s="152"/>
      <c r="S245" s="153"/>
      <c r="V245" s="146"/>
    </row>
    <row r="246" spans="1:22" ht="12" customHeight="1">
      <c r="A246" s="555">
        <v>8</v>
      </c>
      <c r="B246" s="563"/>
      <c r="C246" s="564"/>
      <c r="D246" s="564"/>
      <c r="E246" s="564"/>
      <c r="F246" s="564"/>
      <c r="G246" s="564"/>
      <c r="H246" s="564"/>
      <c r="I246" s="564"/>
      <c r="J246" s="565"/>
      <c r="K246" s="161"/>
      <c r="N246" s="127"/>
      <c r="O246" s="127"/>
      <c r="P246" s="136"/>
      <c r="Q246" s="127"/>
      <c r="R246" s="127"/>
      <c r="S246" s="136"/>
      <c r="V246" s="146"/>
    </row>
    <row r="247" spans="1:22" ht="12" customHeight="1">
      <c r="A247" s="555"/>
      <c r="B247" s="566"/>
      <c r="C247" s="567"/>
      <c r="D247" s="567"/>
      <c r="E247" s="567"/>
      <c r="F247" s="567"/>
      <c r="G247" s="567"/>
      <c r="H247" s="567"/>
      <c r="I247" s="567"/>
      <c r="J247" s="568"/>
      <c r="K247" s="158"/>
      <c r="L247" s="158"/>
      <c r="M247" s="159"/>
      <c r="N247" s="127"/>
      <c r="O247" s="127"/>
      <c r="P247" s="136"/>
      <c r="Q247" s="127"/>
      <c r="S247" s="136"/>
      <c r="V247" s="146"/>
    </row>
    <row r="248" spans="1:22" ht="12" customHeight="1">
      <c r="A248" s="130"/>
      <c r="B248" s="127"/>
      <c r="K248" s="134"/>
      <c r="L248" s="134"/>
      <c r="M248" s="146"/>
      <c r="N248" s="154"/>
      <c r="O248" s="154"/>
      <c r="P248" s="165"/>
      <c r="Q248" s="127"/>
      <c r="S248" s="155"/>
      <c r="V248" s="146"/>
    </row>
    <row r="249" spans="1:22" ht="12" customHeight="1">
      <c r="A249" s="130"/>
      <c r="K249" s="134"/>
      <c r="L249" s="134"/>
      <c r="M249" s="146"/>
      <c r="Q249" s="127"/>
      <c r="S249" s="155"/>
      <c r="V249" s="146"/>
    </row>
    <row r="250" spans="1:22" ht="12" customHeight="1">
      <c r="A250" s="555">
        <v>9</v>
      </c>
      <c r="B250" s="563"/>
      <c r="C250" s="564"/>
      <c r="D250" s="564"/>
      <c r="E250" s="564"/>
      <c r="F250" s="564"/>
      <c r="G250" s="564"/>
      <c r="H250" s="564"/>
      <c r="I250" s="564"/>
      <c r="J250" s="565"/>
      <c r="K250" s="135"/>
      <c r="L250" s="135"/>
      <c r="M250" s="150"/>
      <c r="Q250" s="127"/>
      <c r="R250" s="127"/>
      <c r="S250" s="136"/>
      <c r="V250" s="146"/>
    </row>
    <row r="251" spans="1:22" ht="12" customHeight="1">
      <c r="A251" s="555"/>
      <c r="B251" s="566"/>
      <c r="C251" s="567"/>
      <c r="D251" s="567"/>
      <c r="E251" s="567"/>
      <c r="F251" s="567"/>
      <c r="G251" s="567"/>
      <c r="H251" s="567"/>
      <c r="I251" s="567"/>
      <c r="J251" s="568"/>
      <c r="Q251" s="127"/>
      <c r="R251" s="127"/>
      <c r="S251" s="136"/>
      <c r="T251" s="135"/>
      <c r="U251" s="135"/>
      <c r="V251" s="150"/>
    </row>
    <row r="252" spans="1:31" ht="12" customHeight="1">
      <c r="A252" s="128"/>
      <c r="B252" s="128"/>
      <c r="C252" s="128"/>
      <c r="D252" s="128"/>
      <c r="E252" s="128"/>
      <c r="F252" s="128"/>
      <c r="G252" s="128"/>
      <c r="H252" s="128"/>
      <c r="K252" s="134"/>
      <c r="L252" s="134"/>
      <c r="M252" s="134"/>
      <c r="N252" s="127"/>
      <c r="O252" s="127"/>
      <c r="P252" s="127"/>
      <c r="Q252" s="127"/>
      <c r="R252" s="127"/>
      <c r="S252" s="136"/>
      <c r="T252" s="127"/>
      <c r="AE252" s="120"/>
    </row>
    <row r="253" spans="1:31" ht="12" customHeight="1">
      <c r="A253" s="128"/>
      <c r="B253" s="128"/>
      <c r="C253" s="128"/>
      <c r="D253" s="128"/>
      <c r="E253" s="128"/>
      <c r="F253" s="128"/>
      <c r="G253" s="128"/>
      <c r="H253" s="128"/>
      <c r="K253" s="134"/>
      <c r="L253" s="134"/>
      <c r="M253" s="134"/>
      <c r="N253" s="128"/>
      <c r="O253" s="128"/>
      <c r="P253" s="127"/>
      <c r="Q253" s="127"/>
      <c r="R253" s="127"/>
      <c r="S253" s="136"/>
      <c r="T253" s="127"/>
      <c r="AE253" s="120"/>
    </row>
    <row r="254" spans="1:22" ht="12" customHeight="1">
      <c r="A254" s="11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4"/>
      <c r="L254" s="134"/>
      <c r="M254" s="134"/>
      <c r="N254" s="127"/>
      <c r="O254" s="127"/>
      <c r="P254" s="127"/>
      <c r="Q254" s="127"/>
      <c r="R254" s="127"/>
      <c r="S254" s="136"/>
      <c r="U254" s="179" t="s">
        <v>7</v>
      </c>
      <c r="V254" s="179" t="str">
        <f>VLOOKUP(U254,'リーグ戦表'!AH:AI,2,0)</f>
        <v>福光サンダージュニア</v>
      </c>
    </row>
    <row r="255" spans="1:22" ht="12" customHeight="1">
      <c r="A255" s="11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4"/>
      <c r="L255" s="134"/>
      <c r="M255" s="134"/>
      <c r="N255" s="137"/>
      <c r="O255" s="137"/>
      <c r="P255" s="137"/>
      <c r="Q255" s="141"/>
      <c r="R255" s="141"/>
      <c r="S255" s="175"/>
      <c r="U255" s="179" t="s">
        <v>8</v>
      </c>
      <c r="V255" s="179" t="str">
        <f>VLOOKUP(U255,'リーグ戦表'!AH:AI,2,0)</f>
        <v>寺井クラブ</v>
      </c>
    </row>
    <row r="256" spans="1:22" ht="12" customHeigh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34"/>
      <c r="L256" s="134"/>
      <c r="M256" s="134"/>
      <c r="N256" s="127"/>
      <c r="O256" s="137"/>
      <c r="P256" s="147"/>
      <c r="Q256" s="141"/>
      <c r="R256" s="141"/>
      <c r="S256" s="126"/>
      <c r="U256" s="179" t="s">
        <v>25</v>
      </c>
      <c r="V256" s="179" t="str">
        <f>VLOOKUP(U256,'リーグ戦表'!AH:AI,2,0)</f>
        <v>山中STARS</v>
      </c>
    </row>
    <row r="257" spans="1:22" ht="12" customHeigh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34"/>
      <c r="L257" s="134"/>
      <c r="M257" s="134"/>
      <c r="N257" s="137"/>
      <c r="O257" s="137"/>
      <c r="P257" s="137"/>
      <c r="Q257" s="141"/>
      <c r="R257" s="141"/>
      <c r="S257" s="126"/>
      <c r="U257" s="179" t="s">
        <v>9</v>
      </c>
      <c r="V257" s="179" t="str">
        <f>VLOOKUP(U257,'リーグ戦表'!AH:AI,2,0)</f>
        <v>奥能登クラブジュニア</v>
      </c>
    </row>
    <row r="258" spans="1:22" ht="12" customHeight="1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4"/>
      <c r="L258" s="134"/>
      <c r="M258" s="134"/>
      <c r="N258" s="127"/>
      <c r="O258" s="137"/>
      <c r="P258" s="127"/>
      <c r="Q258" s="127"/>
      <c r="R258" s="127"/>
      <c r="S258" s="136"/>
      <c r="U258" s="179" t="s">
        <v>10</v>
      </c>
      <c r="V258" s="179" t="str">
        <f>VLOOKUP(U258,'リーグ戦表'!AH:AI,2,0)</f>
        <v>寺井九谷クラブ</v>
      </c>
    </row>
    <row r="259" spans="1:22" ht="12" customHeight="1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40"/>
      <c r="L259" s="134"/>
      <c r="M259" s="134"/>
      <c r="N259" s="127"/>
      <c r="O259" s="127"/>
      <c r="P259" s="127"/>
      <c r="Q259" s="168"/>
      <c r="R259" s="168"/>
      <c r="S259" s="176"/>
      <c r="U259" s="179" t="s">
        <v>26</v>
      </c>
      <c r="V259" s="179" t="str">
        <f>VLOOKUP(U259,'リーグ戦表'!AH:AI,2,0)</f>
        <v>松任の大魔陣Jr</v>
      </c>
    </row>
    <row r="260" spans="1:19" ht="12" customHeight="1">
      <c r="A260" s="562">
        <v>10</v>
      </c>
      <c r="B260" s="563"/>
      <c r="C260" s="564"/>
      <c r="D260" s="564"/>
      <c r="E260" s="564"/>
      <c r="F260" s="564"/>
      <c r="G260" s="564"/>
      <c r="H260" s="564"/>
      <c r="I260" s="564"/>
      <c r="J260" s="565"/>
      <c r="K260" s="162"/>
      <c r="L260" s="135"/>
      <c r="M260" s="135"/>
      <c r="N260" s="154"/>
      <c r="O260" s="154"/>
      <c r="P260" s="154"/>
      <c r="Q260" s="156"/>
      <c r="R260" s="156"/>
      <c r="S260" s="177"/>
    </row>
    <row r="261" spans="1:16" ht="12" customHeight="1">
      <c r="A261" s="562"/>
      <c r="B261" s="566"/>
      <c r="C261" s="567"/>
      <c r="D261" s="567"/>
      <c r="E261" s="567"/>
      <c r="F261" s="567"/>
      <c r="G261" s="567"/>
      <c r="H261" s="567"/>
      <c r="I261" s="567"/>
      <c r="J261" s="568"/>
      <c r="K261" s="134"/>
      <c r="L261" s="134"/>
      <c r="M261" s="134"/>
      <c r="N261" s="127"/>
      <c r="O261" s="127"/>
      <c r="P261" s="127"/>
    </row>
    <row r="262" spans="1:16" ht="12" customHeight="1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4"/>
      <c r="L262" s="134"/>
      <c r="M262" s="134"/>
      <c r="N262" s="127"/>
      <c r="O262" s="127"/>
      <c r="P262" s="127"/>
    </row>
    <row r="263" spans="1:16" ht="12" customHeight="1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4"/>
      <c r="L263" s="134"/>
      <c r="M263" s="134"/>
      <c r="N263" s="127"/>
      <c r="O263" s="127"/>
      <c r="P263" s="127"/>
    </row>
    <row r="264" spans="1:16" ht="12" customHeight="1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4"/>
      <c r="L264" s="134"/>
      <c r="M264" s="134"/>
      <c r="N264" s="127"/>
      <c r="O264" s="127"/>
      <c r="P264" s="127"/>
    </row>
    <row r="265" spans="1:16" ht="12" customHeight="1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4"/>
      <c r="L265" s="134"/>
      <c r="M265" s="134"/>
      <c r="N265" s="134"/>
      <c r="O265" s="134"/>
      <c r="P265" s="134"/>
    </row>
    <row r="266" spans="1:13" ht="12" customHeight="1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4"/>
      <c r="L266" s="134"/>
      <c r="M266" s="134"/>
    </row>
    <row r="274" ht="14.25">
      <c r="B274" s="166" t="s">
        <v>56</v>
      </c>
    </row>
    <row r="276" spans="1:20" ht="12" customHeight="1">
      <c r="A276" s="555">
        <v>1</v>
      </c>
      <c r="B276" s="563"/>
      <c r="C276" s="564"/>
      <c r="D276" s="564"/>
      <c r="E276" s="564"/>
      <c r="F276" s="564"/>
      <c r="G276" s="564"/>
      <c r="H276" s="564"/>
      <c r="I276" s="564"/>
      <c r="J276" s="565"/>
      <c r="K276" s="128"/>
      <c r="L276" s="128"/>
      <c r="M276" s="128"/>
      <c r="N276" s="127"/>
      <c r="O276" s="127"/>
      <c r="P276" s="127"/>
      <c r="Q276" s="127"/>
      <c r="R276" s="127"/>
      <c r="S276" s="127"/>
      <c r="T276" s="127"/>
    </row>
    <row r="277" spans="1:27" ht="12" customHeight="1">
      <c r="A277" s="555"/>
      <c r="B277" s="566"/>
      <c r="C277" s="567"/>
      <c r="D277" s="567"/>
      <c r="E277" s="567"/>
      <c r="F277" s="567"/>
      <c r="G277" s="567"/>
      <c r="H277" s="567"/>
      <c r="I277" s="567"/>
      <c r="J277" s="568"/>
      <c r="K277" s="143"/>
      <c r="L277" s="143"/>
      <c r="M277" s="144"/>
      <c r="N277" s="137"/>
      <c r="O277" s="137"/>
      <c r="P277" s="137"/>
      <c r="Q277" s="141"/>
      <c r="R277" s="141"/>
      <c r="S277" s="141"/>
      <c r="U277" s="179" t="s">
        <v>49</v>
      </c>
      <c r="V277" s="179" t="str">
        <f>VLOOKUP(U277,'リーグ戦表'!AH:AI,2,0)</f>
        <v>珠洲クラブ</v>
      </c>
      <c r="AA277" s="140"/>
    </row>
    <row r="278" spans="1:31" ht="12" customHeight="1">
      <c r="A278" s="128"/>
      <c r="B278" s="128"/>
      <c r="C278" s="128"/>
      <c r="D278" s="128"/>
      <c r="E278" s="128"/>
      <c r="F278" s="128"/>
      <c r="G278" s="128"/>
      <c r="H278" s="128"/>
      <c r="K278" s="134"/>
      <c r="L278" s="134"/>
      <c r="M278" s="146"/>
      <c r="N278" s="154"/>
      <c r="O278" s="156"/>
      <c r="P278" s="171"/>
      <c r="Q278" s="141"/>
      <c r="R278" s="141"/>
      <c r="S278" s="128"/>
      <c r="T278" s="128"/>
      <c r="U278" s="179" t="s">
        <v>46</v>
      </c>
      <c r="V278" s="179" t="str">
        <f>VLOOKUP(U278,'リーグ戦表'!AH:AI,2,0)</f>
        <v>三馬パワフル</v>
      </c>
      <c r="W278" s="128"/>
      <c r="X278" s="128"/>
      <c r="Z278" s="140"/>
      <c r="AA278" s="140"/>
      <c r="AB278" s="160"/>
      <c r="AC278" s="160"/>
      <c r="AD278" s="122"/>
      <c r="AE278" s="120"/>
    </row>
    <row r="279" spans="1:31" ht="12" customHeight="1">
      <c r="A279" s="128"/>
      <c r="B279" s="129"/>
      <c r="C279" s="129"/>
      <c r="D279" s="129"/>
      <c r="E279" s="127"/>
      <c r="F279" s="127"/>
      <c r="G279" s="127"/>
      <c r="H279" s="127"/>
      <c r="K279" s="134"/>
      <c r="L279" s="134"/>
      <c r="M279" s="146"/>
      <c r="N279" s="163"/>
      <c r="O279" s="163"/>
      <c r="P279" s="174"/>
      <c r="Q279" s="141"/>
      <c r="R279" s="141"/>
      <c r="S279" s="128"/>
      <c r="T279" s="128"/>
      <c r="U279" s="179" t="s">
        <v>5</v>
      </c>
      <c r="V279" s="179" t="str">
        <f>VLOOKUP(U279,'リーグ戦表'!AH:AI,2,0)</f>
        <v>松任の大魔陣</v>
      </c>
      <c r="W279" s="128"/>
      <c r="X279" s="128"/>
      <c r="Z279" s="140"/>
      <c r="AA279" s="140"/>
      <c r="AB279" s="160"/>
      <c r="AC279" s="160"/>
      <c r="AD279" s="122"/>
      <c r="AE279" s="120"/>
    </row>
    <row r="280" spans="1:31" ht="12" customHeight="1">
      <c r="A280" s="555">
        <v>2</v>
      </c>
      <c r="B280" s="563"/>
      <c r="C280" s="564"/>
      <c r="D280" s="564"/>
      <c r="E280" s="564"/>
      <c r="F280" s="564"/>
      <c r="G280" s="564"/>
      <c r="H280" s="564"/>
      <c r="I280" s="564"/>
      <c r="J280" s="565"/>
      <c r="K280" s="138"/>
      <c r="L280" s="138"/>
      <c r="M280" s="139"/>
      <c r="N280" s="127"/>
      <c r="O280" s="137"/>
      <c r="P280" s="136"/>
      <c r="Q280" s="127"/>
      <c r="R280" s="127"/>
      <c r="S280" s="127"/>
      <c r="U280" s="179" t="s">
        <v>6</v>
      </c>
      <c r="V280" s="179" t="str">
        <f>VLOOKUP(U280,'リーグ戦表'!AH:AI,2,0)</f>
        <v>田上闘球DREAMS</v>
      </c>
      <c r="W280" s="128"/>
      <c r="X280" s="128"/>
      <c r="Y280" s="178"/>
      <c r="AB280" s="160"/>
      <c r="AC280" s="160"/>
      <c r="AE280" s="120"/>
    </row>
    <row r="281" spans="1:31" ht="12" customHeight="1">
      <c r="A281" s="555"/>
      <c r="B281" s="566"/>
      <c r="C281" s="567"/>
      <c r="D281" s="567"/>
      <c r="E281" s="567"/>
      <c r="F281" s="567"/>
      <c r="G281" s="567"/>
      <c r="H281" s="567"/>
      <c r="I281" s="567"/>
      <c r="J281" s="568"/>
      <c r="K281" s="169"/>
      <c r="L281" s="128"/>
      <c r="M281" s="128"/>
      <c r="N281" s="127"/>
      <c r="O281" s="127"/>
      <c r="P281" s="136"/>
      <c r="Q281" s="168"/>
      <c r="R281" s="168"/>
      <c r="S281" s="168"/>
      <c r="T281" s="149"/>
      <c r="U281" s="179" t="s">
        <v>7</v>
      </c>
      <c r="V281" s="179" t="str">
        <f>VLOOKUP(U281,'リーグ戦表'!AH:AI,2,0)</f>
        <v>福光サンダージュニア</v>
      </c>
      <c r="W281" s="128"/>
      <c r="X281" s="128"/>
      <c r="Y281" s="178"/>
      <c r="AB281" s="160"/>
      <c r="AC281" s="160"/>
      <c r="AE281" s="120"/>
    </row>
    <row r="282" spans="1:31" ht="12" customHeight="1">
      <c r="A282" s="128"/>
      <c r="B282" s="127"/>
      <c r="C282" s="128"/>
      <c r="D282" s="128"/>
      <c r="E282" s="128"/>
      <c r="F282" s="128"/>
      <c r="G282" s="128"/>
      <c r="H282" s="141"/>
      <c r="K282" s="134"/>
      <c r="L282" s="134"/>
      <c r="M282" s="134"/>
      <c r="N282" s="127"/>
      <c r="O282" s="127"/>
      <c r="P282" s="136"/>
      <c r="Q282" s="156"/>
      <c r="R282" s="156"/>
      <c r="S282" s="156"/>
      <c r="T282" s="137"/>
      <c r="U282" s="179" t="s">
        <v>8</v>
      </c>
      <c r="V282" s="179" t="str">
        <f>VLOOKUP(U282,'リーグ戦表'!AH:AI,2,0)</f>
        <v>寺井クラブ</v>
      </c>
      <c r="W282" s="128"/>
      <c r="X282" s="128"/>
      <c r="Y282" s="178"/>
      <c r="AB282" s="160"/>
      <c r="AC282" s="160"/>
      <c r="AE282" s="120"/>
    </row>
    <row r="283" spans="1:31" ht="12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7"/>
      <c r="L283" s="127"/>
      <c r="M283" s="127"/>
      <c r="N283" s="127"/>
      <c r="O283" s="127"/>
      <c r="P283" s="136"/>
      <c r="Q283" s="163"/>
      <c r="R283" s="163"/>
      <c r="S283" s="174"/>
      <c r="T283" s="137"/>
      <c r="U283" s="179" t="s">
        <v>25</v>
      </c>
      <c r="V283" s="179" t="str">
        <f>VLOOKUP(U283,'リーグ戦表'!AH:AI,2,0)</f>
        <v>山中STARS</v>
      </c>
      <c r="W283" s="145"/>
      <c r="X283" s="145"/>
      <c r="Y283" s="178"/>
      <c r="AB283" s="160"/>
      <c r="AC283" s="160"/>
      <c r="AE283" s="120"/>
    </row>
    <row r="284" spans="1:31" ht="12" customHeight="1">
      <c r="A284" s="555">
        <v>3</v>
      </c>
      <c r="B284" s="563"/>
      <c r="C284" s="564"/>
      <c r="D284" s="564"/>
      <c r="E284" s="564"/>
      <c r="F284" s="564"/>
      <c r="G284" s="564"/>
      <c r="H284" s="564"/>
      <c r="I284" s="564"/>
      <c r="J284" s="565"/>
      <c r="K284" s="127"/>
      <c r="L284" s="127"/>
      <c r="M284" s="127"/>
      <c r="N284" s="127"/>
      <c r="O284" s="127"/>
      <c r="P284" s="136"/>
      <c r="Q284" s="127"/>
      <c r="R284" s="127"/>
      <c r="S284" s="164"/>
      <c r="T284" s="149"/>
      <c r="U284" s="179" t="s">
        <v>9</v>
      </c>
      <c r="V284" s="179" t="str">
        <f>VLOOKUP(U284,'リーグ戦表'!AH:AI,2,0)</f>
        <v>奥能登クラブジュニア</v>
      </c>
      <c r="W284" s="141"/>
      <c r="X284" s="141"/>
      <c r="Y284" s="178"/>
      <c r="AB284" s="160"/>
      <c r="AC284" s="160"/>
      <c r="AE284" s="120"/>
    </row>
    <row r="285" spans="1:31" ht="12" customHeight="1">
      <c r="A285" s="555"/>
      <c r="B285" s="566"/>
      <c r="C285" s="567"/>
      <c r="D285" s="567"/>
      <c r="E285" s="567"/>
      <c r="F285" s="567"/>
      <c r="G285" s="567"/>
      <c r="H285" s="567"/>
      <c r="I285" s="567"/>
      <c r="J285" s="568"/>
      <c r="K285" s="152"/>
      <c r="L285" s="152"/>
      <c r="M285" s="153"/>
      <c r="N285" s="127"/>
      <c r="O285" s="127"/>
      <c r="P285" s="136"/>
      <c r="Q285" s="127"/>
      <c r="R285" s="127"/>
      <c r="S285" s="146"/>
      <c r="T285" s="149"/>
      <c r="U285" s="149"/>
      <c r="Y285" s="178"/>
      <c r="AB285" s="160"/>
      <c r="AC285" s="160"/>
      <c r="AE285" s="120"/>
    </row>
    <row r="286" spans="1:31" ht="12" customHeight="1">
      <c r="A286" s="127"/>
      <c r="B286" s="127"/>
      <c r="C286" s="127"/>
      <c r="D286" s="127"/>
      <c r="E286" s="129"/>
      <c r="F286" s="129"/>
      <c r="G286" s="129"/>
      <c r="H286" s="129"/>
      <c r="I286" s="129"/>
      <c r="J286" s="129"/>
      <c r="K286" s="127"/>
      <c r="L286" s="127"/>
      <c r="M286" s="136"/>
      <c r="N286" s="154"/>
      <c r="O286" s="154"/>
      <c r="P286" s="165"/>
      <c r="Q286" s="137"/>
      <c r="R286" s="127"/>
      <c r="S286" s="146"/>
      <c r="T286" s="145"/>
      <c r="U286" s="140"/>
      <c r="V286" s="140"/>
      <c r="W286" s="140"/>
      <c r="X286" s="140"/>
      <c r="AB286" s="160"/>
      <c r="AC286" s="160"/>
      <c r="AE286" s="120"/>
    </row>
    <row r="287" spans="1:31" ht="12" customHeight="1">
      <c r="A287" s="128"/>
      <c r="B287" s="128"/>
      <c r="C287" s="128"/>
      <c r="D287" s="128"/>
      <c r="E287" s="128"/>
      <c r="F287" s="128"/>
      <c r="G287" s="128"/>
      <c r="H287" s="128"/>
      <c r="K287" s="134"/>
      <c r="L287" s="134"/>
      <c r="M287" s="146"/>
      <c r="N287" s="152"/>
      <c r="O287" s="152"/>
      <c r="P287" s="152"/>
      <c r="Q287" s="127"/>
      <c r="R287" s="127"/>
      <c r="S287" s="136"/>
      <c r="T287" s="140"/>
      <c r="U287" s="140"/>
      <c r="V287" s="140"/>
      <c r="W287" s="140"/>
      <c r="X287" s="140"/>
      <c r="AB287" s="160"/>
      <c r="AC287" s="160"/>
      <c r="AE287" s="120"/>
    </row>
    <row r="288" spans="1:31" ht="12" customHeight="1">
      <c r="A288" s="555">
        <v>4</v>
      </c>
      <c r="B288" s="563"/>
      <c r="C288" s="564"/>
      <c r="D288" s="564"/>
      <c r="E288" s="564"/>
      <c r="F288" s="564"/>
      <c r="G288" s="564"/>
      <c r="H288" s="564"/>
      <c r="I288" s="564"/>
      <c r="J288" s="565"/>
      <c r="K288" s="138"/>
      <c r="L288" s="138"/>
      <c r="M288" s="139"/>
      <c r="N288" s="127"/>
      <c r="O288" s="127"/>
      <c r="P288" s="127"/>
      <c r="Q288" s="127"/>
      <c r="R288" s="127"/>
      <c r="S288" s="136"/>
      <c r="T288" s="127"/>
      <c r="V288" s="134" t="s">
        <v>45</v>
      </c>
      <c r="AB288" s="160"/>
      <c r="AC288" s="160"/>
      <c r="AE288" s="120"/>
    </row>
    <row r="289" spans="1:31" ht="12" customHeight="1">
      <c r="A289" s="555"/>
      <c r="B289" s="566"/>
      <c r="C289" s="567"/>
      <c r="D289" s="567"/>
      <c r="E289" s="567"/>
      <c r="F289" s="567"/>
      <c r="G289" s="567"/>
      <c r="H289" s="567"/>
      <c r="I289" s="567"/>
      <c r="J289" s="568"/>
      <c r="K289" s="128"/>
      <c r="L289" s="128"/>
      <c r="M289" s="128"/>
      <c r="N289" s="127"/>
      <c r="O289" s="127"/>
      <c r="P289" s="127"/>
      <c r="Q289" s="127"/>
      <c r="R289" s="127"/>
      <c r="S289" s="136"/>
      <c r="T289" s="181"/>
      <c r="U289" s="135"/>
      <c r="Y289" s="117"/>
      <c r="AB289" s="160"/>
      <c r="AC289" s="160"/>
      <c r="AE289" s="120"/>
    </row>
    <row r="290" spans="1:31" ht="12" customHeight="1">
      <c r="A290" s="128"/>
      <c r="B290" s="128"/>
      <c r="C290" s="128"/>
      <c r="D290" s="128"/>
      <c r="E290" s="128"/>
      <c r="F290" s="128"/>
      <c r="G290" s="128"/>
      <c r="H290" s="128"/>
      <c r="K290" s="134"/>
      <c r="L290" s="134"/>
      <c r="M290" s="134"/>
      <c r="N290" s="127"/>
      <c r="O290" s="127"/>
      <c r="P290" s="127"/>
      <c r="Q290" s="127"/>
      <c r="R290" s="127"/>
      <c r="S290" s="136"/>
      <c r="T290" s="127"/>
      <c r="AE290" s="120"/>
    </row>
    <row r="291" spans="1:31" ht="12" customHeight="1">
      <c r="A291" s="128"/>
      <c r="B291" s="128"/>
      <c r="C291" s="128"/>
      <c r="D291" s="128"/>
      <c r="E291" s="128"/>
      <c r="F291" s="128"/>
      <c r="G291" s="128"/>
      <c r="H291" s="128"/>
      <c r="K291" s="134"/>
      <c r="L291" s="134"/>
      <c r="M291" s="134"/>
      <c r="N291" s="128"/>
      <c r="O291" s="128"/>
      <c r="P291" s="127"/>
      <c r="Q291" s="127"/>
      <c r="R291" s="127"/>
      <c r="S291" s="136"/>
      <c r="T291" s="127"/>
      <c r="AE291" s="120"/>
    </row>
    <row r="292" spans="1:19" ht="12" customHeight="1">
      <c r="A292" s="555">
        <v>5</v>
      </c>
      <c r="B292" s="563"/>
      <c r="C292" s="564"/>
      <c r="D292" s="564"/>
      <c r="E292" s="564"/>
      <c r="F292" s="564"/>
      <c r="G292" s="564"/>
      <c r="H292" s="564"/>
      <c r="I292" s="564"/>
      <c r="J292" s="565"/>
      <c r="N292" s="127"/>
      <c r="O292" s="127"/>
      <c r="P292" s="127"/>
      <c r="S292" s="146"/>
    </row>
    <row r="293" spans="1:19" ht="12" customHeight="1">
      <c r="A293" s="555"/>
      <c r="B293" s="566"/>
      <c r="C293" s="567"/>
      <c r="D293" s="567"/>
      <c r="E293" s="567"/>
      <c r="F293" s="567"/>
      <c r="G293" s="567"/>
      <c r="H293" s="567"/>
      <c r="I293" s="567"/>
      <c r="J293" s="568"/>
      <c r="K293" s="158"/>
      <c r="L293" s="158"/>
      <c r="M293" s="159"/>
      <c r="N293" s="137"/>
      <c r="O293" s="137"/>
      <c r="P293" s="137"/>
      <c r="S293" s="146"/>
    </row>
    <row r="294" spans="1:19" ht="12" customHeight="1">
      <c r="A294" s="130"/>
      <c r="B294" s="127"/>
      <c r="K294" s="134"/>
      <c r="L294" s="134"/>
      <c r="M294" s="146"/>
      <c r="N294" s="154"/>
      <c r="O294" s="156"/>
      <c r="P294" s="171"/>
      <c r="S294" s="146"/>
    </row>
    <row r="295" spans="1:19" ht="12" customHeight="1">
      <c r="A295" s="130"/>
      <c r="K295" s="134"/>
      <c r="L295" s="134"/>
      <c r="M295" s="146"/>
      <c r="N295" s="163"/>
      <c r="O295" s="163"/>
      <c r="P295" s="174"/>
      <c r="S295" s="146"/>
    </row>
    <row r="296" spans="1:19" ht="12" customHeight="1">
      <c r="A296" s="555">
        <v>6</v>
      </c>
      <c r="B296" s="563"/>
      <c r="C296" s="564"/>
      <c r="D296" s="564"/>
      <c r="E296" s="564"/>
      <c r="F296" s="564"/>
      <c r="G296" s="564"/>
      <c r="H296" s="564"/>
      <c r="I296" s="564"/>
      <c r="J296" s="565"/>
      <c r="K296" s="135"/>
      <c r="L296" s="135"/>
      <c r="M296" s="150"/>
      <c r="N296" s="127"/>
      <c r="O296" s="137"/>
      <c r="P296" s="136"/>
      <c r="S296" s="146"/>
    </row>
    <row r="297" spans="1:19" ht="12" customHeight="1">
      <c r="A297" s="555"/>
      <c r="B297" s="566"/>
      <c r="C297" s="567"/>
      <c r="D297" s="567"/>
      <c r="E297" s="567"/>
      <c r="F297" s="567"/>
      <c r="G297" s="567"/>
      <c r="H297" s="567"/>
      <c r="I297" s="567"/>
      <c r="J297" s="568"/>
      <c r="K297" s="170"/>
      <c r="N297" s="127"/>
      <c r="O297" s="127"/>
      <c r="P297" s="136"/>
      <c r="S297" s="146"/>
    </row>
    <row r="298" spans="1:19" ht="12" customHeight="1">
      <c r="A298" s="130"/>
      <c r="N298" s="127"/>
      <c r="O298" s="127"/>
      <c r="P298" s="136"/>
      <c r="Q298" s="135"/>
      <c r="R298" s="135"/>
      <c r="S298" s="150"/>
    </row>
    <row r="299" spans="1:19" ht="12" customHeight="1">
      <c r="A299" s="130"/>
      <c r="N299" s="127"/>
      <c r="O299" s="127"/>
      <c r="P299" s="136"/>
      <c r="Q299" s="152"/>
      <c r="R299" s="152"/>
      <c r="S299" s="152"/>
    </row>
    <row r="300" spans="1:19" ht="12" customHeight="1">
      <c r="A300" s="555">
        <v>7</v>
      </c>
      <c r="B300" s="563"/>
      <c r="C300" s="564"/>
      <c r="D300" s="564"/>
      <c r="E300" s="564"/>
      <c r="F300" s="564"/>
      <c r="G300" s="564"/>
      <c r="H300" s="564"/>
      <c r="I300" s="564"/>
      <c r="J300" s="565"/>
      <c r="K300" s="161"/>
      <c r="N300" s="127"/>
      <c r="O300" s="127"/>
      <c r="P300" s="136"/>
      <c r="Q300" s="127"/>
      <c r="R300" s="127"/>
      <c r="S300" s="127"/>
    </row>
    <row r="301" spans="1:19" ht="12" customHeight="1">
      <c r="A301" s="555"/>
      <c r="B301" s="566"/>
      <c r="C301" s="567"/>
      <c r="D301" s="567"/>
      <c r="E301" s="567"/>
      <c r="F301" s="567"/>
      <c r="G301" s="567"/>
      <c r="H301" s="567"/>
      <c r="I301" s="567"/>
      <c r="J301" s="568"/>
      <c r="K301" s="158"/>
      <c r="L301" s="158"/>
      <c r="M301" s="159"/>
      <c r="N301" s="127"/>
      <c r="O301" s="127"/>
      <c r="P301" s="136"/>
      <c r="Q301" s="127"/>
      <c r="S301" s="127"/>
    </row>
    <row r="302" spans="1:19" ht="12" customHeight="1">
      <c r="A302" s="130"/>
      <c r="B302" s="127"/>
      <c r="K302" s="134"/>
      <c r="L302" s="134"/>
      <c r="M302" s="146"/>
      <c r="N302" s="154"/>
      <c r="O302" s="154"/>
      <c r="P302" s="165"/>
      <c r="Q302" s="127"/>
      <c r="S302" s="137"/>
    </row>
    <row r="303" spans="1:19" ht="12" customHeight="1">
      <c r="A303" s="130"/>
      <c r="K303" s="134"/>
      <c r="L303" s="134"/>
      <c r="M303" s="146"/>
      <c r="Q303" s="127"/>
      <c r="S303" s="137"/>
    </row>
    <row r="304" spans="1:19" ht="12" customHeight="1">
      <c r="A304" s="555">
        <v>8</v>
      </c>
      <c r="B304" s="563"/>
      <c r="C304" s="564"/>
      <c r="D304" s="564"/>
      <c r="E304" s="564"/>
      <c r="F304" s="564"/>
      <c r="G304" s="564"/>
      <c r="H304" s="564"/>
      <c r="I304" s="564"/>
      <c r="J304" s="565"/>
      <c r="K304" s="135"/>
      <c r="L304" s="135"/>
      <c r="M304" s="150"/>
      <c r="Q304" s="127"/>
      <c r="R304" s="127"/>
      <c r="S304" s="127"/>
    </row>
    <row r="305" spans="1:19" ht="12" customHeight="1">
      <c r="A305" s="555"/>
      <c r="B305" s="566"/>
      <c r="C305" s="567"/>
      <c r="D305" s="567"/>
      <c r="E305" s="567"/>
      <c r="F305" s="567"/>
      <c r="G305" s="567"/>
      <c r="H305" s="567"/>
      <c r="I305" s="567"/>
      <c r="J305" s="568"/>
      <c r="Q305" s="127"/>
      <c r="R305" s="127"/>
      <c r="S305" s="127"/>
    </row>
    <row r="309" spans="1:20" ht="12" customHeight="1">
      <c r="A309" s="117"/>
      <c r="B309" s="166" t="s">
        <v>59</v>
      </c>
      <c r="C309" s="117"/>
      <c r="D309" s="117"/>
      <c r="E309" s="117"/>
      <c r="F309" s="117"/>
      <c r="G309" s="117"/>
      <c r="H309" s="117"/>
      <c r="I309" s="117"/>
      <c r="J309" s="117"/>
      <c r="K309" s="128"/>
      <c r="L309" s="128"/>
      <c r="M309" s="128"/>
      <c r="N309" s="127"/>
      <c r="O309" s="127"/>
      <c r="P309" s="127"/>
      <c r="Q309" s="127"/>
      <c r="R309" s="127"/>
      <c r="S309" s="127"/>
      <c r="T309" s="127"/>
    </row>
    <row r="310" spans="1:27" ht="12" customHeight="1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8"/>
      <c r="L310" s="128"/>
      <c r="M310" s="128"/>
      <c r="N310" s="137"/>
      <c r="O310" s="137"/>
      <c r="P310" s="137"/>
      <c r="Q310" s="141"/>
      <c r="R310" s="141"/>
      <c r="S310" s="141"/>
      <c r="AA310" s="140"/>
    </row>
    <row r="311" spans="1:31" ht="12" customHeight="1">
      <c r="A311" s="562">
        <v>1</v>
      </c>
      <c r="B311" s="563"/>
      <c r="C311" s="564"/>
      <c r="D311" s="564"/>
      <c r="E311" s="564"/>
      <c r="F311" s="564"/>
      <c r="G311" s="564"/>
      <c r="H311" s="564"/>
      <c r="I311" s="564"/>
      <c r="J311" s="565"/>
      <c r="K311" s="162"/>
      <c r="L311" s="135"/>
      <c r="M311" s="135"/>
      <c r="N311" s="154"/>
      <c r="O311" s="156"/>
      <c r="P311" s="171"/>
      <c r="Q311" s="141"/>
      <c r="R311" s="141"/>
      <c r="S311" s="128"/>
      <c r="T311" s="128"/>
      <c r="W311" s="128"/>
      <c r="X311" s="128"/>
      <c r="Z311" s="140"/>
      <c r="AA311" s="140"/>
      <c r="AB311" s="160"/>
      <c r="AC311" s="160"/>
      <c r="AD311" s="122"/>
      <c r="AE311" s="120"/>
    </row>
    <row r="312" spans="1:31" ht="12" customHeight="1">
      <c r="A312" s="562"/>
      <c r="B312" s="566"/>
      <c r="C312" s="567"/>
      <c r="D312" s="567"/>
      <c r="E312" s="567"/>
      <c r="F312" s="567"/>
      <c r="G312" s="567"/>
      <c r="H312" s="567"/>
      <c r="I312" s="567"/>
      <c r="J312" s="568"/>
      <c r="K312" s="134"/>
      <c r="L312" s="134"/>
      <c r="M312" s="134"/>
      <c r="N312" s="163"/>
      <c r="O312" s="163"/>
      <c r="P312" s="174"/>
      <c r="Q312" s="141"/>
      <c r="R312" s="141"/>
      <c r="S312" s="128"/>
      <c r="T312" s="128"/>
      <c r="U312" s="179" t="s">
        <v>49</v>
      </c>
      <c r="V312" s="179" t="str">
        <f>VLOOKUP(U312,'リーグ戦表'!AH:AI,2,0)</f>
        <v>珠洲クラブ</v>
      </c>
      <c r="W312" s="128"/>
      <c r="X312" s="128"/>
      <c r="Z312" s="140"/>
      <c r="AA312" s="140"/>
      <c r="AB312" s="160"/>
      <c r="AC312" s="160"/>
      <c r="AD312" s="122"/>
      <c r="AE312" s="120"/>
    </row>
    <row r="313" spans="1:31" ht="12" customHeight="1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28"/>
      <c r="L313" s="128"/>
      <c r="M313" s="128"/>
      <c r="N313" s="127"/>
      <c r="O313" s="137"/>
      <c r="P313" s="136"/>
      <c r="Q313" s="127"/>
      <c r="R313" s="127"/>
      <c r="S313" s="127"/>
      <c r="U313" s="179" t="s">
        <v>46</v>
      </c>
      <c r="V313" s="179" t="str">
        <f>VLOOKUP(U313,'リーグ戦表'!AH:AI,2,0)</f>
        <v>三馬パワフル</v>
      </c>
      <c r="W313" s="128"/>
      <c r="X313" s="128"/>
      <c r="Y313" s="178"/>
      <c r="AB313" s="160"/>
      <c r="AC313" s="160"/>
      <c r="AE313" s="120"/>
    </row>
    <row r="314" spans="1:31" ht="12" customHeight="1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28"/>
      <c r="M314" s="128"/>
      <c r="N314" s="127"/>
      <c r="O314" s="127"/>
      <c r="P314" s="136"/>
      <c r="Q314" s="168"/>
      <c r="R314" s="168"/>
      <c r="S314" s="168"/>
      <c r="T314" s="149"/>
      <c r="U314" s="179" t="s">
        <v>5</v>
      </c>
      <c r="V314" s="179" t="str">
        <f>VLOOKUP(U314,'リーグ戦表'!AH:AI,2,0)</f>
        <v>松任の大魔陣</v>
      </c>
      <c r="W314" s="128"/>
      <c r="X314" s="128"/>
      <c r="Y314" s="178"/>
      <c r="AB314" s="160"/>
      <c r="AC314" s="160"/>
      <c r="AE314" s="120"/>
    </row>
    <row r="315" spans="1:31" ht="12" customHeight="1">
      <c r="A315" s="128"/>
      <c r="B315" s="127"/>
      <c r="C315" s="128"/>
      <c r="D315" s="128"/>
      <c r="E315" s="128"/>
      <c r="F315" s="128"/>
      <c r="G315" s="128"/>
      <c r="H315" s="141"/>
      <c r="K315" s="134"/>
      <c r="L315" s="134"/>
      <c r="M315" s="134"/>
      <c r="N315" s="127"/>
      <c r="O315" s="127"/>
      <c r="P315" s="136"/>
      <c r="Q315" s="156"/>
      <c r="R315" s="156"/>
      <c r="S315" s="156"/>
      <c r="T315" s="137"/>
      <c r="U315" s="179" t="s">
        <v>6</v>
      </c>
      <c r="V315" s="179" t="str">
        <f>VLOOKUP(U315,'リーグ戦表'!AH:AI,2,0)</f>
        <v>田上闘球DREAMS</v>
      </c>
      <c r="W315" s="128"/>
      <c r="X315" s="128"/>
      <c r="Y315" s="178"/>
      <c r="AB315" s="160"/>
      <c r="AC315" s="160"/>
      <c r="AE315" s="120"/>
    </row>
    <row r="316" spans="1:31" ht="12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7"/>
      <c r="L316" s="127"/>
      <c r="M316" s="127"/>
      <c r="N316" s="127"/>
      <c r="O316" s="127"/>
      <c r="P316" s="136"/>
      <c r="Q316" s="163"/>
      <c r="R316" s="163"/>
      <c r="S316" s="174"/>
      <c r="T316" s="137"/>
      <c r="U316" s="179" t="s">
        <v>7</v>
      </c>
      <c r="V316" s="179" t="str">
        <f>VLOOKUP(U316,'リーグ戦表'!AH:AI,2,0)</f>
        <v>福光サンダージュニア</v>
      </c>
      <c r="W316" s="145"/>
      <c r="X316" s="145"/>
      <c r="Y316" s="178"/>
      <c r="AB316" s="160"/>
      <c r="AC316" s="160"/>
      <c r="AE316" s="120"/>
    </row>
    <row r="317" spans="1:31" ht="12" customHeight="1">
      <c r="A317" s="555">
        <v>2</v>
      </c>
      <c r="B317" s="563"/>
      <c r="C317" s="564"/>
      <c r="D317" s="564"/>
      <c r="E317" s="564"/>
      <c r="F317" s="564"/>
      <c r="G317" s="564"/>
      <c r="H317" s="564"/>
      <c r="I317" s="564"/>
      <c r="J317" s="565"/>
      <c r="K317" s="127"/>
      <c r="L317" s="127"/>
      <c r="M317" s="127"/>
      <c r="N317" s="127"/>
      <c r="O317" s="127"/>
      <c r="P317" s="136"/>
      <c r="Q317" s="127"/>
      <c r="R317" s="127"/>
      <c r="S317" s="164"/>
      <c r="T317" s="149"/>
      <c r="U317" s="179" t="s">
        <v>8</v>
      </c>
      <c r="V317" s="179" t="str">
        <f>VLOOKUP(U317,'リーグ戦表'!AH:AI,2,0)</f>
        <v>寺井クラブ</v>
      </c>
      <c r="W317" s="141"/>
      <c r="X317" s="141"/>
      <c r="Y317" s="178"/>
      <c r="AB317" s="160"/>
      <c r="AC317" s="160"/>
      <c r="AE317" s="120"/>
    </row>
    <row r="318" spans="1:31" ht="12" customHeight="1">
      <c r="A318" s="555"/>
      <c r="B318" s="566"/>
      <c r="C318" s="567"/>
      <c r="D318" s="567"/>
      <c r="E318" s="567"/>
      <c r="F318" s="567"/>
      <c r="G318" s="567"/>
      <c r="H318" s="567"/>
      <c r="I318" s="567"/>
      <c r="J318" s="568"/>
      <c r="K318" s="152"/>
      <c r="L318" s="152"/>
      <c r="M318" s="153"/>
      <c r="N318" s="127"/>
      <c r="O318" s="127"/>
      <c r="P318" s="136"/>
      <c r="Q318" s="127"/>
      <c r="R318" s="127"/>
      <c r="S318" s="146"/>
      <c r="T318" s="149"/>
      <c r="U318" s="149"/>
      <c r="Y318" s="178"/>
      <c r="AB318" s="160"/>
      <c r="AC318" s="160"/>
      <c r="AE318" s="120"/>
    </row>
    <row r="319" spans="1:31" ht="12" customHeight="1">
      <c r="A319" s="127"/>
      <c r="B319" s="127"/>
      <c r="C319" s="127"/>
      <c r="D319" s="127"/>
      <c r="E319" s="129"/>
      <c r="F319" s="129"/>
      <c r="G319" s="129"/>
      <c r="H319" s="129"/>
      <c r="I319" s="129"/>
      <c r="J319" s="129"/>
      <c r="K319" s="127"/>
      <c r="L319" s="127"/>
      <c r="M319" s="136"/>
      <c r="N319" s="154"/>
      <c r="O319" s="154"/>
      <c r="P319" s="165"/>
      <c r="Q319" s="137"/>
      <c r="R319" s="127"/>
      <c r="S319" s="146"/>
      <c r="T319" s="145"/>
      <c r="U319" s="140"/>
      <c r="V319" s="140"/>
      <c r="W319" s="140"/>
      <c r="X319" s="140"/>
      <c r="AB319" s="160"/>
      <c r="AC319" s="160"/>
      <c r="AE319" s="120"/>
    </row>
    <row r="320" spans="1:31" ht="12" customHeight="1">
      <c r="A320" s="128"/>
      <c r="B320" s="128"/>
      <c r="C320" s="128"/>
      <c r="D320" s="128"/>
      <c r="E320" s="128"/>
      <c r="F320" s="128"/>
      <c r="G320" s="128"/>
      <c r="H320" s="128"/>
      <c r="K320" s="134"/>
      <c r="L320" s="134"/>
      <c r="M320" s="146"/>
      <c r="N320" s="152"/>
      <c r="O320" s="152"/>
      <c r="P320" s="152"/>
      <c r="Q320" s="127"/>
      <c r="R320" s="127"/>
      <c r="S320" s="136"/>
      <c r="T320" s="140"/>
      <c r="U320" s="140"/>
      <c r="V320" s="140"/>
      <c r="W320" s="140"/>
      <c r="X320" s="140"/>
      <c r="AB320" s="160"/>
      <c r="AC320" s="160"/>
      <c r="AE320" s="120"/>
    </row>
    <row r="321" spans="1:31" ht="12" customHeight="1">
      <c r="A321" s="555">
        <v>3</v>
      </c>
      <c r="B321" s="563"/>
      <c r="C321" s="564"/>
      <c r="D321" s="564"/>
      <c r="E321" s="564"/>
      <c r="F321" s="564"/>
      <c r="G321" s="564"/>
      <c r="H321" s="564"/>
      <c r="I321" s="564"/>
      <c r="J321" s="565"/>
      <c r="K321" s="138"/>
      <c r="L321" s="138"/>
      <c r="M321" s="139"/>
      <c r="N321" s="127"/>
      <c r="O321" s="127"/>
      <c r="P321" s="127"/>
      <c r="Q321" s="127"/>
      <c r="R321" s="127"/>
      <c r="S321" s="136"/>
      <c r="T321" s="127"/>
      <c r="V321" s="134" t="s">
        <v>45</v>
      </c>
      <c r="AB321" s="160"/>
      <c r="AC321" s="160"/>
      <c r="AE321" s="120"/>
    </row>
    <row r="322" spans="1:31" ht="12" customHeight="1">
      <c r="A322" s="555"/>
      <c r="B322" s="566"/>
      <c r="C322" s="567"/>
      <c r="D322" s="567"/>
      <c r="E322" s="567"/>
      <c r="F322" s="567"/>
      <c r="G322" s="567"/>
      <c r="H322" s="567"/>
      <c r="I322" s="567"/>
      <c r="J322" s="568"/>
      <c r="K322" s="128"/>
      <c r="L322" s="128"/>
      <c r="M322" s="128"/>
      <c r="N322" s="127"/>
      <c r="O322" s="127"/>
      <c r="P322" s="127"/>
      <c r="Q322" s="127"/>
      <c r="R322" s="127"/>
      <c r="S322" s="136"/>
      <c r="T322" s="181"/>
      <c r="U322" s="135"/>
      <c r="Y322" s="117"/>
      <c r="AB322" s="160"/>
      <c r="AC322" s="160"/>
      <c r="AE322" s="120"/>
    </row>
    <row r="323" spans="1:31" ht="12" customHeight="1">
      <c r="A323" s="128"/>
      <c r="B323" s="128"/>
      <c r="C323" s="128"/>
      <c r="D323" s="128"/>
      <c r="E323" s="128"/>
      <c r="F323" s="128"/>
      <c r="G323" s="128"/>
      <c r="H323" s="128"/>
      <c r="K323" s="134"/>
      <c r="L323" s="134"/>
      <c r="M323" s="134"/>
      <c r="N323" s="127"/>
      <c r="O323" s="127"/>
      <c r="P323" s="127"/>
      <c r="Q323" s="127"/>
      <c r="R323" s="127"/>
      <c r="S323" s="136"/>
      <c r="T323" s="127"/>
      <c r="AE323" s="120"/>
    </row>
    <row r="324" spans="1:31" ht="12" customHeight="1">
      <c r="A324" s="128"/>
      <c r="B324" s="128"/>
      <c r="C324" s="128"/>
      <c r="D324" s="128"/>
      <c r="E324" s="128"/>
      <c r="F324" s="128"/>
      <c r="G324" s="128"/>
      <c r="H324" s="128"/>
      <c r="K324" s="134"/>
      <c r="L324" s="134"/>
      <c r="M324" s="134"/>
      <c r="N324" s="128"/>
      <c r="O324" s="128"/>
      <c r="P324" s="127"/>
      <c r="Q324" s="127"/>
      <c r="R324" s="127"/>
      <c r="S324" s="136"/>
      <c r="T324" s="127"/>
      <c r="AE324" s="120"/>
    </row>
    <row r="325" spans="1:19" ht="12" customHeight="1">
      <c r="A325" s="555">
        <v>4</v>
      </c>
      <c r="B325" s="563"/>
      <c r="C325" s="564"/>
      <c r="D325" s="564"/>
      <c r="E325" s="564"/>
      <c r="F325" s="564"/>
      <c r="G325" s="564"/>
      <c r="H325" s="564"/>
      <c r="I325" s="564"/>
      <c r="J325" s="565"/>
      <c r="N325" s="127"/>
      <c r="O325" s="127"/>
      <c r="P325" s="127"/>
      <c r="S325" s="146"/>
    </row>
    <row r="326" spans="1:19" ht="12" customHeight="1">
      <c r="A326" s="555"/>
      <c r="B326" s="566"/>
      <c r="C326" s="567"/>
      <c r="D326" s="567"/>
      <c r="E326" s="567"/>
      <c r="F326" s="567"/>
      <c r="G326" s="567"/>
      <c r="H326" s="567"/>
      <c r="I326" s="567"/>
      <c r="J326" s="568"/>
      <c r="K326" s="158"/>
      <c r="L326" s="158"/>
      <c r="M326" s="159"/>
      <c r="N326" s="137"/>
      <c r="O326" s="137"/>
      <c r="P326" s="137"/>
      <c r="S326" s="146"/>
    </row>
    <row r="327" spans="1:19" ht="12" customHeight="1">
      <c r="A327" s="130"/>
      <c r="B327" s="127"/>
      <c r="K327" s="134"/>
      <c r="L327" s="134"/>
      <c r="M327" s="146"/>
      <c r="N327" s="154"/>
      <c r="O327" s="156"/>
      <c r="P327" s="171"/>
      <c r="S327" s="146"/>
    </row>
    <row r="328" spans="1:19" ht="12" customHeight="1">
      <c r="A328" s="130"/>
      <c r="K328" s="134"/>
      <c r="L328" s="134"/>
      <c r="M328" s="146"/>
      <c r="N328" s="163"/>
      <c r="O328" s="163"/>
      <c r="P328" s="174"/>
      <c r="S328" s="146"/>
    </row>
    <row r="329" spans="1:19" ht="12" customHeight="1">
      <c r="A329" s="555">
        <v>5</v>
      </c>
      <c r="B329" s="563"/>
      <c r="C329" s="564"/>
      <c r="D329" s="564"/>
      <c r="E329" s="564"/>
      <c r="F329" s="564"/>
      <c r="G329" s="564"/>
      <c r="H329" s="564"/>
      <c r="I329" s="564"/>
      <c r="J329" s="565"/>
      <c r="K329" s="135"/>
      <c r="L329" s="135"/>
      <c r="M329" s="150"/>
      <c r="N329" s="127"/>
      <c r="O329" s="137"/>
      <c r="P329" s="136"/>
      <c r="S329" s="146"/>
    </row>
    <row r="330" spans="1:19" ht="12" customHeight="1">
      <c r="A330" s="555"/>
      <c r="B330" s="566"/>
      <c r="C330" s="567"/>
      <c r="D330" s="567"/>
      <c r="E330" s="567"/>
      <c r="F330" s="567"/>
      <c r="G330" s="567"/>
      <c r="H330" s="567"/>
      <c r="I330" s="567"/>
      <c r="J330" s="568"/>
      <c r="K330" s="170"/>
      <c r="N330" s="127"/>
      <c r="O330" s="127"/>
      <c r="P330" s="136"/>
      <c r="S330" s="146"/>
    </row>
    <row r="331" spans="1:19" ht="12" customHeight="1">
      <c r="A331" s="130"/>
      <c r="N331" s="127"/>
      <c r="O331" s="127"/>
      <c r="P331" s="136"/>
      <c r="Q331" s="135"/>
      <c r="R331" s="135"/>
      <c r="S331" s="150"/>
    </row>
    <row r="332" spans="1:19" ht="12" customHeight="1">
      <c r="A332" s="130"/>
      <c r="N332" s="127"/>
      <c r="O332" s="127"/>
      <c r="P332" s="136"/>
      <c r="Q332" s="152"/>
      <c r="R332" s="152"/>
      <c r="S332" s="152"/>
    </row>
    <row r="333" spans="1:19" ht="12" customHeight="1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40"/>
      <c r="L333" s="134"/>
      <c r="M333" s="134"/>
      <c r="N333" s="127"/>
      <c r="O333" s="127"/>
      <c r="P333" s="136"/>
      <c r="Q333" s="127"/>
      <c r="R333" s="127"/>
      <c r="S333" s="127"/>
    </row>
    <row r="334" spans="1:19" ht="12" customHeight="1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34"/>
      <c r="L334" s="134"/>
      <c r="M334" s="134"/>
      <c r="N334" s="127"/>
      <c r="O334" s="127"/>
      <c r="P334" s="136"/>
      <c r="Q334" s="127"/>
      <c r="S334" s="127"/>
    </row>
    <row r="335" spans="1:19" ht="12" customHeight="1">
      <c r="A335" s="562">
        <v>6</v>
      </c>
      <c r="B335" s="563"/>
      <c r="C335" s="564"/>
      <c r="D335" s="564"/>
      <c r="E335" s="564"/>
      <c r="F335" s="564"/>
      <c r="G335" s="564"/>
      <c r="H335" s="564"/>
      <c r="I335" s="564"/>
      <c r="J335" s="565"/>
      <c r="K335" s="162"/>
      <c r="L335" s="135"/>
      <c r="M335" s="135"/>
      <c r="N335" s="154"/>
      <c r="O335" s="154"/>
      <c r="P335" s="165"/>
      <c r="Q335" s="127"/>
      <c r="S335" s="137"/>
    </row>
    <row r="336" spans="1:19" ht="12" customHeight="1">
      <c r="A336" s="562"/>
      <c r="B336" s="566"/>
      <c r="C336" s="567"/>
      <c r="D336" s="567"/>
      <c r="E336" s="567"/>
      <c r="F336" s="567"/>
      <c r="G336" s="567"/>
      <c r="H336" s="567"/>
      <c r="I336" s="567"/>
      <c r="J336" s="568"/>
      <c r="K336" s="134"/>
      <c r="L336" s="134"/>
      <c r="M336" s="134"/>
      <c r="Q336" s="127"/>
      <c r="S336" s="137"/>
    </row>
    <row r="337" spans="1:19" ht="12" customHeight="1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4"/>
      <c r="L337" s="134"/>
      <c r="M337" s="134"/>
      <c r="Q337" s="127"/>
      <c r="R337" s="127"/>
      <c r="S337" s="127"/>
    </row>
    <row r="338" spans="1:19" ht="12" customHeight="1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4"/>
      <c r="L338" s="134"/>
      <c r="M338" s="134"/>
      <c r="Q338" s="127"/>
      <c r="R338" s="127"/>
      <c r="S338" s="127"/>
    </row>
    <row r="342" ht="14.25">
      <c r="B342" s="166" t="s">
        <v>58</v>
      </c>
    </row>
    <row r="344" spans="1:31" ht="12" customHeight="1">
      <c r="A344" s="555">
        <v>1</v>
      </c>
      <c r="B344" s="563"/>
      <c r="C344" s="564"/>
      <c r="D344" s="564"/>
      <c r="E344" s="564"/>
      <c r="F344" s="564"/>
      <c r="G344" s="564"/>
      <c r="H344" s="564"/>
      <c r="I344" s="564"/>
      <c r="J344" s="565"/>
      <c r="K344" s="127"/>
      <c r="L344" s="127"/>
      <c r="M344" s="127"/>
      <c r="N344" s="127"/>
      <c r="O344" s="127"/>
      <c r="P344" s="127"/>
      <c r="Q344" s="127"/>
      <c r="R344" s="127"/>
      <c r="S344" s="140"/>
      <c r="T344" s="149"/>
      <c r="U344" s="180"/>
      <c r="V344" s="180"/>
      <c r="W344" s="141"/>
      <c r="X344" s="141"/>
      <c r="Y344" s="178"/>
      <c r="AB344" s="160"/>
      <c r="AC344" s="160"/>
      <c r="AE344" s="120"/>
    </row>
    <row r="345" spans="1:31" ht="12" customHeight="1">
      <c r="A345" s="555"/>
      <c r="B345" s="566"/>
      <c r="C345" s="567"/>
      <c r="D345" s="567"/>
      <c r="E345" s="567"/>
      <c r="F345" s="567"/>
      <c r="G345" s="567"/>
      <c r="H345" s="567"/>
      <c r="I345" s="567"/>
      <c r="J345" s="568"/>
      <c r="K345" s="152"/>
      <c r="L345" s="152"/>
      <c r="M345" s="153"/>
      <c r="N345" s="127"/>
      <c r="O345" s="127"/>
      <c r="P345" s="127"/>
      <c r="Q345" s="127"/>
      <c r="R345" s="127"/>
      <c r="T345" s="149"/>
      <c r="U345" s="149"/>
      <c r="Y345" s="178"/>
      <c r="AB345" s="160"/>
      <c r="AC345" s="160"/>
      <c r="AE345" s="120"/>
    </row>
    <row r="346" spans="1:31" ht="12" customHeight="1">
      <c r="A346" s="127"/>
      <c r="B346" s="127"/>
      <c r="C346" s="127"/>
      <c r="D346" s="127"/>
      <c r="E346" s="129"/>
      <c r="F346" s="129"/>
      <c r="G346" s="129"/>
      <c r="H346" s="129"/>
      <c r="I346" s="129"/>
      <c r="J346" s="129"/>
      <c r="K346" s="127"/>
      <c r="L346" s="127"/>
      <c r="M346" s="136"/>
      <c r="N346" s="127"/>
      <c r="O346" s="127"/>
      <c r="P346" s="127"/>
      <c r="Q346" s="137"/>
      <c r="R346" s="127"/>
      <c r="T346" s="145"/>
      <c r="U346" s="140"/>
      <c r="V346" s="140"/>
      <c r="W346" s="140"/>
      <c r="X346" s="140"/>
      <c r="AB346" s="160"/>
      <c r="AC346" s="160"/>
      <c r="AE346" s="120"/>
    </row>
    <row r="347" spans="1:31" ht="12" customHeight="1">
      <c r="A347" s="128"/>
      <c r="B347" s="128"/>
      <c r="C347" s="128"/>
      <c r="D347" s="128"/>
      <c r="E347" s="128"/>
      <c r="F347" s="128"/>
      <c r="G347" s="128"/>
      <c r="H347" s="128"/>
      <c r="K347" s="134"/>
      <c r="L347" s="134"/>
      <c r="M347" s="146"/>
      <c r="N347" s="152"/>
      <c r="O347" s="152"/>
      <c r="P347" s="153"/>
      <c r="Q347" s="127"/>
      <c r="R347" s="127"/>
      <c r="S347" s="127"/>
      <c r="T347" s="140"/>
      <c r="U347" s="140"/>
      <c r="V347" s="140"/>
      <c r="W347" s="140"/>
      <c r="X347" s="140"/>
      <c r="AB347" s="160"/>
      <c r="AC347" s="160"/>
      <c r="AE347" s="120"/>
    </row>
    <row r="348" spans="1:31" ht="12" customHeight="1">
      <c r="A348" s="555">
        <v>2</v>
      </c>
      <c r="B348" s="563"/>
      <c r="C348" s="564"/>
      <c r="D348" s="564"/>
      <c r="E348" s="564"/>
      <c r="F348" s="564"/>
      <c r="G348" s="564"/>
      <c r="H348" s="564"/>
      <c r="I348" s="564"/>
      <c r="J348" s="565"/>
      <c r="K348" s="138"/>
      <c r="L348" s="138"/>
      <c r="M348" s="139"/>
      <c r="N348" s="127"/>
      <c r="O348" s="127"/>
      <c r="P348" s="136"/>
      <c r="Q348" s="127"/>
      <c r="R348" s="127"/>
      <c r="S348" s="134" t="s">
        <v>45</v>
      </c>
      <c r="T348" s="127"/>
      <c r="V348" s="117"/>
      <c r="AB348" s="160"/>
      <c r="AC348" s="160"/>
      <c r="AE348" s="120"/>
    </row>
    <row r="349" spans="1:31" ht="12" customHeight="1">
      <c r="A349" s="555"/>
      <c r="B349" s="566"/>
      <c r="C349" s="567"/>
      <c r="D349" s="567"/>
      <c r="E349" s="567"/>
      <c r="F349" s="567"/>
      <c r="G349" s="567"/>
      <c r="H349" s="567"/>
      <c r="I349" s="567"/>
      <c r="J349" s="568"/>
      <c r="K349" s="128"/>
      <c r="L349" s="128"/>
      <c r="M349" s="128"/>
      <c r="N349" s="127"/>
      <c r="O349" s="127"/>
      <c r="P349" s="136"/>
      <c r="Q349" s="127"/>
      <c r="R349" s="127"/>
      <c r="S349" s="127"/>
      <c r="T349" s="127"/>
      <c r="Y349" s="117"/>
      <c r="AB349" s="160"/>
      <c r="AC349" s="160"/>
      <c r="AE349" s="120"/>
    </row>
    <row r="350" spans="1:31" ht="12" customHeight="1">
      <c r="A350" s="128"/>
      <c r="B350" s="128"/>
      <c r="C350" s="128"/>
      <c r="D350" s="128"/>
      <c r="E350" s="128"/>
      <c r="F350" s="128"/>
      <c r="G350" s="128"/>
      <c r="H350" s="128"/>
      <c r="K350" s="134"/>
      <c r="L350" s="134"/>
      <c r="M350" s="134"/>
      <c r="N350" s="127"/>
      <c r="O350" s="127"/>
      <c r="P350" s="136"/>
      <c r="Q350" s="181"/>
      <c r="R350" s="154"/>
      <c r="S350" s="127"/>
      <c r="T350" s="127"/>
      <c r="AE350" s="120"/>
    </row>
    <row r="351" spans="1:31" ht="12" customHeight="1">
      <c r="A351" s="128"/>
      <c r="B351" s="128"/>
      <c r="C351" s="128"/>
      <c r="D351" s="128"/>
      <c r="E351" s="128"/>
      <c r="F351" s="128"/>
      <c r="G351" s="128"/>
      <c r="H351" s="128"/>
      <c r="K351" s="134"/>
      <c r="L351" s="134"/>
      <c r="M351" s="134"/>
      <c r="N351" s="128"/>
      <c r="O351" s="128"/>
      <c r="P351" s="136"/>
      <c r="Q351" s="127"/>
      <c r="R351" s="127"/>
      <c r="S351" s="127"/>
      <c r="T351" s="127"/>
      <c r="AE351" s="120"/>
    </row>
    <row r="352" spans="1:16" ht="12" customHeight="1">
      <c r="A352" s="555">
        <v>3</v>
      </c>
      <c r="B352" s="563"/>
      <c r="C352" s="564"/>
      <c r="D352" s="564"/>
      <c r="E352" s="564"/>
      <c r="F352" s="564"/>
      <c r="G352" s="564"/>
      <c r="H352" s="564"/>
      <c r="I352" s="564"/>
      <c r="J352" s="565"/>
      <c r="N352" s="127"/>
      <c r="O352" s="127"/>
      <c r="P352" s="136"/>
    </row>
    <row r="353" spans="1:16" ht="12" customHeight="1">
      <c r="A353" s="555"/>
      <c r="B353" s="566"/>
      <c r="C353" s="567"/>
      <c r="D353" s="567"/>
      <c r="E353" s="567"/>
      <c r="F353" s="567"/>
      <c r="G353" s="567"/>
      <c r="H353" s="567"/>
      <c r="I353" s="567"/>
      <c r="J353" s="568"/>
      <c r="K353" s="158"/>
      <c r="L353" s="158"/>
      <c r="M353" s="159"/>
      <c r="N353" s="137"/>
      <c r="O353" s="137"/>
      <c r="P353" s="155"/>
    </row>
    <row r="354" spans="1:16" ht="12" customHeight="1">
      <c r="A354" s="130"/>
      <c r="B354" s="127"/>
      <c r="K354" s="134"/>
      <c r="L354" s="134"/>
      <c r="M354" s="146"/>
      <c r="N354" s="154"/>
      <c r="O354" s="156"/>
      <c r="P354" s="157"/>
    </row>
    <row r="355" spans="1:16" ht="12" customHeight="1">
      <c r="A355" s="130"/>
      <c r="K355" s="134"/>
      <c r="L355" s="134"/>
      <c r="M355" s="146"/>
      <c r="N355" s="137"/>
      <c r="O355" s="137"/>
      <c r="P355" s="137"/>
    </row>
    <row r="356" spans="1:16" ht="12" customHeight="1">
      <c r="A356" s="555">
        <v>4</v>
      </c>
      <c r="B356" s="563"/>
      <c r="C356" s="564"/>
      <c r="D356" s="564"/>
      <c r="E356" s="564"/>
      <c r="F356" s="564"/>
      <c r="G356" s="564"/>
      <c r="H356" s="564"/>
      <c r="I356" s="564"/>
      <c r="J356" s="565"/>
      <c r="K356" s="135"/>
      <c r="L356" s="135"/>
      <c r="M356" s="150"/>
      <c r="N356" s="127"/>
      <c r="O356" s="137"/>
      <c r="P356" s="127"/>
    </row>
    <row r="357" spans="1:16" ht="12" customHeight="1">
      <c r="A357" s="555"/>
      <c r="B357" s="566"/>
      <c r="C357" s="567"/>
      <c r="D357" s="567"/>
      <c r="E357" s="567"/>
      <c r="F357" s="567"/>
      <c r="G357" s="567"/>
      <c r="H357" s="567"/>
      <c r="I357" s="567"/>
      <c r="J357" s="568"/>
      <c r="K357" s="170"/>
      <c r="N357" s="127"/>
      <c r="O357" s="127"/>
      <c r="P357" s="127"/>
    </row>
    <row r="358" spans="14:16" ht="14.25">
      <c r="N358" s="134"/>
      <c r="O358" s="134"/>
      <c r="P358" s="134"/>
    </row>
    <row r="359" spans="2:16" ht="14.25">
      <c r="B359" s="166" t="s">
        <v>57</v>
      </c>
      <c r="N359" s="134"/>
      <c r="O359" s="134"/>
      <c r="P359" s="134"/>
    </row>
    <row r="361" spans="1:31" ht="12" customHeight="1">
      <c r="A361" s="555">
        <v>1</v>
      </c>
      <c r="B361" s="563"/>
      <c r="C361" s="564"/>
      <c r="D361" s="564"/>
      <c r="E361" s="564"/>
      <c r="F361" s="564"/>
      <c r="G361" s="564"/>
      <c r="H361" s="564"/>
      <c r="I361" s="564"/>
      <c r="J361" s="565"/>
      <c r="K361" s="127"/>
      <c r="L361" s="127"/>
      <c r="M361" s="127"/>
      <c r="N361" s="127"/>
      <c r="O361" s="127"/>
      <c r="P361" s="127"/>
      <c r="Q361" s="127"/>
      <c r="R361" s="127"/>
      <c r="S361" s="140"/>
      <c r="T361" s="149"/>
      <c r="U361" s="180"/>
      <c r="V361" s="180"/>
      <c r="W361" s="141"/>
      <c r="X361" s="141"/>
      <c r="Y361" s="178"/>
      <c r="AB361" s="160"/>
      <c r="AC361" s="160"/>
      <c r="AE361" s="120"/>
    </row>
    <row r="362" spans="1:31" ht="12" customHeight="1">
      <c r="A362" s="555"/>
      <c r="B362" s="566"/>
      <c r="C362" s="567"/>
      <c r="D362" s="567"/>
      <c r="E362" s="567"/>
      <c r="F362" s="567"/>
      <c r="G362" s="567"/>
      <c r="H362" s="567"/>
      <c r="I362" s="567"/>
      <c r="J362" s="568"/>
      <c r="K362" s="152"/>
      <c r="L362" s="152"/>
      <c r="M362" s="153"/>
      <c r="N362" s="127"/>
      <c r="O362" s="127"/>
      <c r="P362" s="127"/>
      <c r="Q362" s="134" t="s">
        <v>45</v>
      </c>
      <c r="R362" s="127"/>
      <c r="T362" s="149"/>
      <c r="U362" s="149"/>
      <c r="Y362" s="178"/>
      <c r="AB362" s="160"/>
      <c r="AC362" s="160"/>
      <c r="AE362" s="120"/>
    </row>
    <row r="363" spans="1:31" ht="12" customHeight="1">
      <c r="A363" s="127"/>
      <c r="B363" s="127"/>
      <c r="C363" s="127"/>
      <c r="D363" s="127"/>
      <c r="E363" s="129"/>
      <c r="F363" s="129"/>
      <c r="G363" s="129"/>
      <c r="H363" s="129"/>
      <c r="I363" s="129"/>
      <c r="J363" s="129"/>
      <c r="K363" s="127"/>
      <c r="L363" s="127"/>
      <c r="M363" s="136"/>
      <c r="N363" s="127"/>
      <c r="O363" s="127"/>
      <c r="P363" s="127"/>
      <c r="Q363" s="137"/>
      <c r="R363" s="127"/>
      <c r="T363" s="145"/>
      <c r="U363" s="140"/>
      <c r="V363" s="140"/>
      <c r="W363" s="140"/>
      <c r="X363" s="140"/>
      <c r="AB363" s="160"/>
      <c r="AC363" s="160"/>
      <c r="AE363" s="120"/>
    </row>
    <row r="364" spans="1:31" ht="12" customHeight="1">
      <c r="A364" s="128"/>
      <c r="B364" s="128"/>
      <c r="C364" s="128"/>
      <c r="D364" s="128"/>
      <c r="E364" s="128"/>
      <c r="F364" s="128"/>
      <c r="G364" s="128"/>
      <c r="H364" s="128"/>
      <c r="K364" s="134"/>
      <c r="L364" s="134"/>
      <c r="M364" s="146"/>
      <c r="N364" s="152"/>
      <c r="O364" s="152"/>
      <c r="P364" s="152"/>
      <c r="Q364" s="127"/>
      <c r="R364" s="127"/>
      <c r="S364" s="127"/>
      <c r="T364" s="140"/>
      <c r="U364" s="140"/>
      <c r="V364" s="140"/>
      <c r="W364" s="140"/>
      <c r="X364" s="140"/>
      <c r="AB364" s="160"/>
      <c r="AC364" s="160"/>
      <c r="AE364" s="120"/>
    </row>
    <row r="365" spans="1:31" ht="12" customHeight="1">
      <c r="A365" s="555">
        <v>2</v>
      </c>
      <c r="B365" s="563"/>
      <c r="C365" s="564"/>
      <c r="D365" s="564"/>
      <c r="E365" s="564"/>
      <c r="F365" s="564"/>
      <c r="G365" s="564"/>
      <c r="H365" s="564"/>
      <c r="I365" s="564"/>
      <c r="J365" s="565"/>
      <c r="K365" s="138"/>
      <c r="L365" s="138"/>
      <c r="M365" s="139"/>
      <c r="N365" s="127"/>
      <c r="O365" s="127"/>
      <c r="P365" s="127"/>
      <c r="Q365" s="127"/>
      <c r="R365" s="127"/>
      <c r="S365" s="120"/>
      <c r="T365" s="127"/>
      <c r="V365" s="117"/>
      <c r="AB365" s="160"/>
      <c r="AC365" s="160"/>
      <c r="AE365" s="120"/>
    </row>
    <row r="366" spans="1:31" ht="12" customHeight="1">
      <c r="A366" s="555"/>
      <c r="B366" s="566"/>
      <c r="C366" s="567"/>
      <c r="D366" s="567"/>
      <c r="E366" s="567"/>
      <c r="F366" s="567"/>
      <c r="G366" s="567"/>
      <c r="H366" s="567"/>
      <c r="I366" s="567"/>
      <c r="J366" s="568"/>
      <c r="K366" s="128"/>
      <c r="L366" s="128"/>
      <c r="M366" s="128"/>
      <c r="N366" s="127"/>
      <c r="O366" s="127"/>
      <c r="P366" s="127"/>
      <c r="Q366" s="127"/>
      <c r="R366" s="127"/>
      <c r="S366" s="127"/>
      <c r="T366" s="127"/>
      <c r="Y366" s="117"/>
      <c r="AB366" s="160"/>
      <c r="AC366" s="160"/>
      <c r="AE366" s="120"/>
    </row>
    <row r="367" spans="1:31" ht="12" customHeight="1">
      <c r="A367" s="128"/>
      <c r="B367" s="128"/>
      <c r="C367" s="128"/>
      <c r="D367" s="128"/>
      <c r="E367" s="128"/>
      <c r="F367" s="128"/>
      <c r="G367" s="128"/>
      <c r="H367" s="128"/>
      <c r="K367" s="134"/>
      <c r="L367" s="134"/>
      <c r="M367" s="134"/>
      <c r="N367" s="127"/>
      <c r="O367" s="127"/>
      <c r="P367" s="127"/>
      <c r="Q367" s="127"/>
      <c r="R367" s="127"/>
      <c r="S367" s="127"/>
      <c r="T367" s="127"/>
      <c r="AE367" s="120"/>
    </row>
  </sheetData>
  <sheetProtection/>
  <mergeCells count="144">
    <mergeCell ref="A329:A330"/>
    <mergeCell ref="B329:J330"/>
    <mergeCell ref="A335:A336"/>
    <mergeCell ref="B335:J336"/>
    <mergeCell ref="A348:A349"/>
    <mergeCell ref="B348:J349"/>
    <mergeCell ref="A317:A318"/>
    <mergeCell ref="B317:J318"/>
    <mergeCell ref="A321:A322"/>
    <mergeCell ref="B321:J322"/>
    <mergeCell ref="A325:A326"/>
    <mergeCell ref="B325:J326"/>
    <mergeCell ref="A344:A345"/>
    <mergeCell ref="B344:J345"/>
    <mergeCell ref="A296:A297"/>
    <mergeCell ref="B296:J297"/>
    <mergeCell ref="A300:A301"/>
    <mergeCell ref="B300:J301"/>
    <mergeCell ref="A311:A312"/>
    <mergeCell ref="B311:J312"/>
    <mergeCell ref="A260:A261"/>
    <mergeCell ref="B260:J261"/>
    <mergeCell ref="A304:A305"/>
    <mergeCell ref="B304:J305"/>
    <mergeCell ref="A284:A285"/>
    <mergeCell ref="B284:J285"/>
    <mergeCell ref="A288:A289"/>
    <mergeCell ref="B288:J289"/>
    <mergeCell ref="A292:A293"/>
    <mergeCell ref="B292:J293"/>
    <mergeCell ref="A242:A243"/>
    <mergeCell ref="B242:J243"/>
    <mergeCell ref="A352:A353"/>
    <mergeCell ref="B352:J353"/>
    <mergeCell ref="A276:A277"/>
    <mergeCell ref="B276:J277"/>
    <mergeCell ref="A280:A281"/>
    <mergeCell ref="B280:J281"/>
    <mergeCell ref="A250:A251"/>
    <mergeCell ref="B250:J251"/>
    <mergeCell ref="A230:A231"/>
    <mergeCell ref="B230:J231"/>
    <mergeCell ref="A234:A235"/>
    <mergeCell ref="B234:J235"/>
    <mergeCell ref="A238:A239"/>
    <mergeCell ref="B238:J239"/>
    <mergeCell ref="B356:J357"/>
    <mergeCell ref="A196:A197"/>
    <mergeCell ref="B196:J197"/>
    <mergeCell ref="A188:A189"/>
    <mergeCell ref="A222:A223"/>
    <mergeCell ref="B222:J223"/>
    <mergeCell ref="A246:A247"/>
    <mergeCell ref="B246:J247"/>
    <mergeCell ref="A226:A227"/>
    <mergeCell ref="B226:J227"/>
    <mergeCell ref="B72:J73"/>
    <mergeCell ref="A72:A73"/>
    <mergeCell ref="B128:J129"/>
    <mergeCell ref="A128:A129"/>
    <mergeCell ref="A140:A141"/>
    <mergeCell ref="B140:J141"/>
    <mergeCell ref="A102:A103"/>
    <mergeCell ref="B102:J103"/>
    <mergeCell ref="B148:J149"/>
    <mergeCell ref="A148:A149"/>
    <mergeCell ref="A170:A171"/>
    <mergeCell ref="B170:J171"/>
    <mergeCell ref="A361:A362"/>
    <mergeCell ref="B361:J362"/>
    <mergeCell ref="B188:J189"/>
    <mergeCell ref="A212:A213"/>
    <mergeCell ref="B212:J213"/>
    <mergeCell ref="A356:A357"/>
    <mergeCell ref="B106:J107"/>
    <mergeCell ref="A78:A79"/>
    <mergeCell ref="B78:J79"/>
    <mergeCell ref="A98:A99"/>
    <mergeCell ref="A365:A366"/>
    <mergeCell ref="B365:J366"/>
    <mergeCell ref="A110:A111"/>
    <mergeCell ref="B110:J111"/>
    <mergeCell ref="A114:A115"/>
    <mergeCell ref="B114:J115"/>
    <mergeCell ref="B56:J57"/>
    <mergeCell ref="A60:A61"/>
    <mergeCell ref="B60:J61"/>
    <mergeCell ref="A158:A159"/>
    <mergeCell ref="B158:J159"/>
    <mergeCell ref="A64:A65"/>
    <mergeCell ref="B64:J65"/>
    <mergeCell ref="A154:A155"/>
    <mergeCell ref="B154:J155"/>
    <mergeCell ref="A106:A107"/>
    <mergeCell ref="A16:A17"/>
    <mergeCell ref="B16:J17"/>
    <mergeCell ref="A20:A21"/>
    <mergeCell ref="B32:J33"/>
    <mergeCell ref="A36:A37"/>
    <mergeCell ref="A162:A163"/>
    <mergeCell ref="B162:J163"/>
    <mergeCell ref="A48:A49"/>
    <mergeCell ref="B48:J49"/>
    <mergeCell ref="A52:A53"/>
    <mergeCell ref="A4:A5"/>
    <mergeCell ref="B4:J5"/>
    <mergeCell ref="A24:A25"/>
    <mergeCell ref="B24:J25"/>
    <mergeCell ref="B20:J21"/>
    <mergeCell ref="B98:J99"/>
    <mergeCell ref="A8:A9"/>
    <mergeCell ref="B8:J9"/>
    <mergeCell ref="A12:A13"/>
    <mergeCell ref="B12:J13"/>
    <mergeCell ref="A28:A29"/>
    <mergeCell ref="B28:J29"/>
    <mergeCell ref="A118:A119"/>
    <mergeCell ref="B118:J119"/>
    <mergeCell ref="A82:A83"/>
    <mergeCell ref="B82:J83"/>
    <mergeCell ref="A86:A87"/>
    <mergeCell ref="B86:J87"/>
    <mergeCell ref="A90:A91"/>
    <mergeCell ref="B90:J91"/>
    <mergeCell ref="A32:A33"/>
    <mergeCell ref="A56:A57"/>
    <mergeCell ref="B40:J41"/>
    <mergeCell ref="A44:A45"/>
    <mergeCell ref="B44:J45"/>
    <mergeCell ref="A94:A95"/>
    <mergeCell ref="B94:J95"/>
    <mergeCell ref="B36:J37"/>
    <mergeCell ref="A40:A41"/>
    <mergeCell ref="B52:J53"/>
    <mergeCell ref="A182:A183"/>
    <mergeCell ref="B182:J183"/>
    <mergeCell ref="A122:A123"/>
    <mergeCell ref="B122:J123"/>
    <mergeCell ref="A178:A179"/>
    <mergeCell ref="B178:J179"/>
    <mergeCell ref="A174:A175"/>
    <mergeCell ref="B174:J175"/>
    <mergeCell ref="A166:A167"/>
    <mergeCell ref="B166:J16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L76"/>
  <sheetViews>
    <sheetView zoomScale="65" zoomScaleNormal="65" zoomScalePageLayoutView="0" workbookViewId="0" topLeftCell="A27">
      <selection activeCell="A40" sqref="A40:AI52"/>
    </sheetView>
  </sheetViews>
  <sheetFormatPr defaultColWidth="9.00390625" defaultRowHeight="13.5"/>
  <cols>
    <col min="1" max="1" width="5.75390625" style="1" customWidth="1"/>
    <col min="2" max="3" width="14.125" style="1" customWidth="1"/>
    <col min="4" max="9" width="4.375" style="1" customWidth="1"/>
    <col min="10" max="10" width="5.00390625" style="1" customWidth="1"/>
    <col min="11" max="17" width="4.375" style="1" customWidth="1"/>
    <col min="18" max="24" width="4.50390625" style="1" customWidth="1"/>
    <col min="25" max="28" width="4.625" style="1" customWidth="1"/>
    <col min="29" max="29" width="7.50390625" style="1" customWidth="1"/>
    <col min="30" max="34" width="7.625" style="1" customWidth="1"/>
    <col min="35" max="35" width="9.00390625" style="79" customWidth="1"/>
    <col min="36" max="36" width="9.00390625" style="2" customWidth="1"/>
    <col min="37" max="38" width="9.00390625" style="2" hidden="1" customWidth="1"/>
    <col min="39" max="40" width="9.00390625" style="2" customWidth="1"/>
    <col min="41" max="16384" width="9.00390625" style="1" customWidth="1"/>
  </cols>
  <sheetData>
    <row r="1" spans="1:34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77"/>
    </row>
    <row r="2" spans="1:34" ht="24.75" customHeight="1">
      <c r="A2" s="2"/>
      <c r="B2" s="36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4.75" customHeight="1">
      <c r="A3" s="4"/>
      <c r="B3" s="8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4.75" customHeight="1" thickBot="1">
      <c r="A4" s="4"/>
      <c r="B4" s="3"/>
      <c r="C4" s="3"/>
      <c r="D4" s="4"/>
      <c r="E4" s="4" t="str">
        <f>CONCATENATE(A5,"1")</f>
        <v>1</v>
      </c>
      <c r="F4" s="4"/>
      <c r="G4" s="4"/>
      <c r="H4" s="4" t="str">
        <f>CONCATENATE(A5,"2")</f>
        <v>2</v>
      </c>
      <c r="I4" s="4"/>
      <c r="J4" s="4"/>
      <c r="K4" s="4" t="str">
        <f>CONCATENATE(A5,"3")</f>
        <v>3</v>
      </c>
      <c r="L4" s="4"/>
      <c r="M4" s="4"/>
      <c r="N4" s="4" t="str">
        <f>CONCATENATE(A5,"4")</f>
        <v>4</v>
      </c>
      <c r="O4" s="4"/>
      <c r="P4" s="4"/>
      <c r="Q4" s="4" t="str">
        <f>CONCATENATE(A5,"5")</f>
        <v>5</v>
      </c>
      <c r="R4" s="4"/>
      <c r="S4" s="4"/>
      <c r="T4" s="4" t="str">
        <f>CONCATENATE(A5,"6")</f>
        <v>6</v>
      </c>
      <c r="U4" s="4"/>
      <c r="V4" s="4"/>
      <c r="W4" s="4" t="str">
        <f>CONCATENATE(A5,"7")</f>
        <v>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5" customHeight="1">
      <c r="A5" s="501"/>
      <c r="B5" s="503" t="s">
        <v>68</v>
      </c>
      <c r="C5" s="503"/>
      <c r="D5" s="495" t="e">
        <f>B7</f>
        <v>#N/A</v>
      </c>
      <c r="E5" s="496"/>
      <c r="F5" s="497"/>
      <c r="G5" s="495" t="e">
        <f>B9</f>
        <v>#N/A</v>
      </c>
      <c r="H5" s="496"/>
      <c r="I5" s="497"/>
      <c r="J5" s="495" t="e">
        <f>B11</f>
        <v>#N/A</v>
      </c>
      <c r="K5" s="496"/>
      <c r="L5" s="497"/>
      <c r="M5" s="495" t="e">
        <f>B13</f>
        <v>#N/A</v>
      </c>
      <c r="N5" s="496"/>
      <c r="O5" s="497"/>
      <c r="P5" s="495" t="e">
        <f>B15</f>
        <v>#N/A</v>
      </c>
      <c r="Q5" s="496"/>
      <c r="R5" s="497"/>
      <c r="S5" s="495" t="e">
        <f>B17</f>
        <v>#N/A</v>
      </c>
      <c r="T5" s="496"/>
      <c r="U5" s="497"/>
      <c r="V5" s="495" t="e">
        <f>B19</f>
        <v>#N/A</v>
      </c>
      <c r="W5" s="496"/>
      <c r="X5" s="496"/>
      <c r="Y5" s="509" t="s">
        <v>36</v>
      </c>
      <c r="Z5" s="511" t="s">
        <v>37</v>
      </c>
      <c r="AA5" s="511" t="s">
        <v>38</v>
      </c>
      <c r="AB5" s="513" t="s">
        <v>39</v>
      </c>
      <c r="AC5" s="505" t="s">
        <v>40</v>
      </c>
      <c r="AD5" s="515" t="s">
        <v>43</v>
      </c>
      <c r="AE5" s="517" t="s">
        <v>41</v>
      </c>
      <c r="AF5" s="505" t="s">
        <v>42</v>
      </c>
      <c r="AG5" s="507" t="s">
        <v>35</v>
      </c>
      <c r="AH5" s="4"/>
    </row>
    <row r="6" spans="1:34" ht="34.5" customHeight="1">
      <c r="A6" s="502"/>
      <c r="B6" s="504"/>
      <c r="C6" s="504"/>
      <c r="D6" s="498"/>
      <c r="E6" s="499"/>
      <c r="F6" s="500"/>
      <c r="G6" s="498"/>
      <c r="H6" s="499"/>
      <c r="I6" s="500"/>
      <c r="J6" s="498"/>
      <c r="K6" s="499"/>
      <c r="L6" s="500"/>
      <c r="M6" s="498"/>
      <c r="N6" s="499"/>
      <c r="O6" s="500"/>
      <c r="P6" s="498"/>
      <c r="Q6" s="499"/>
      <c r="R6" s="500"/>
      <c r="S6" s="498"/>
      <c r="T6" s="499"/>
      <c r="U6" s="500"/>
      <c r="V6" s="498"/>
      <c r="W6" s="499"/>
      <c r="X6" s="499"/>
      <c r="Y6" s="510"/>
      <c r="Z6" s="512"/>
      <c r="AA6" s="512"/>
      <c r="AB6" s="514"/>
      <c r="AC6" s="506"/>
      <c r="AD6" s="516"/>
      <c r="AE6" s="518"/>
      <c r="AF6" s="506"/>
      <c r="AG6" s="508"/>
      <c r="AH6" s="4"/>
    </row>
    <row r="7" spans="1:38" ht="34.5" customHeight="1">
      <c r="A7" s="522" t="str">
        <f>CONCATENATE(A5,1)</f>
        <v>1</v>
      </c>
      <c r="B7" s="582" t="e">
        <f>VLOOKUP(A7,'チーム表'!C:D,2,FALSE)</f>
        <v>#N/A</v>
      </c>
      <c r="C7" s="582"/>
      <c r="D7" s="525"/>
      <c r="E7" s="526"/>
      <c r="F7" s="527"/>
      <c r="G7" s="85" t="str">
        <f>CONCATENATE($A7,H4)</f>
        <v>12</v>
      </c>
      <c r="H7" s="10" t="e">
        <f>IF(G8="","",IF(G8=I8,"△",IF(G8&gt;I8,"〇","×")))</f>
        <v>#N/A</v>
      </c>
      <c r="I7" s="86" t="str">
        <f>CONCATENATE(H4,$A7)</f>
        <v>21</v>
      </c>
      <c r="J7" s="85" t="str">
        <f>CONCATENATE($A7,K4)</f>
        <v>13</v>
      </c>
      <c r="K7" s="10" t="e">
        <f>IF(J8="","",IF(J8=L8,"△",IF(J8&gt;L8,"〇","×")))</f>
        <v>#N/A</v>
      </c>
      <c r="L7" s="86" t="str">
        <f>CONCATENATE(K4,$A7)</f>
        <v>31</v>
      </c>
      <c r="M7" s="85" t="str">
        <f>CONCATENATE($A7,N4)</f>
        <v>14</v>
      </c>
      <c r="N7" s="10" t="e">
        <f>IF(M8="","",IF(M8=O8,"△",IF(M8&gt;O8,"〇","×")))</f>
        <v>#N/A</v>
      </c>
      <c r="O7" s="86" t="str">
        <f>CONCATENATE(N4,$A7)</f>
        <v>41</v>
      </c>
      <c r="P7" s="85" t="str">
        <f>CONCATENATE($A7,Q4)</f>
        <v>15</v>
      </c>
      <c r="Q7" s="10" t="e">
        <f>IF(P8="","",IF(P8=R8,"△",IF(P8&gt;R8,"〇","×")))</f>
        <v>#N/A</v>
      </c>
      <c r="R7" s="86" t="str">
        <f>CONCATENATE(Q4,$A7)</f>
        <v>51</v>
      </c>
      <c r="S7" s="85" t="str">
        <f>CONCATENATE($A7,T4)</f>
        <v>16</v>
      </c>
      <c r="T7" s="10" t="e">
        <f>IF(S8="","",IF(S8=U8,"△",IF(S8&gt;U8,"〇","×")))</f>
        <v>#N/A</v>
      </c>
      <c r="U7" s="86" t="str">
        <f>CONCATENATE(T4,$A7)</f>
        <v>61</v>
      </c>
      <c r="V7" s="85" t="str">
        <f>CONCATENATE($A7,W4)</f>
        <v>17</v>
      </c>
      <c r="W7" s="10" t="e">
        <f>IF(V8="","",IF(V8=X8,"△",IF(V8&gt;X8,"〇","×")))</f>
        <v>#N/A</v>
      </c>
      <c r="X7" s="86" t="str">
        <f>CONCATENATE(W4,$A7)</f>
        <v>71</v>
      </c>
      <c r="Y7" s="531">
        <f>COUNTIF($E7:$W7,"〇")</f>
        <v>0</v>
      </c>
      <c r="Z7" s="533">
        <f>COUNTIF($E7:$W7,"×")</f>
        <v>0</v>
      </c>
      <c r="AA7" s="533">
        <f>COUNTIF($E7:$W7,"△")</f>
        <v>0</v>
      </c>
      <c r="AB7" s="533">
        <f>Y7*2+AA7</f>
        <v>0</v>
      </c>
      <c r="AC7" s="519" t="e">
        <f>IF(G8="","",D8+G8+M8+P8+J8+S8+V8)</f>
        <v>#N/A</v>
      </c>
      <c r="AD7" s="535" t="e">
        <f>IF(AC7="","",AB7*100+AC7)</f>
        <v>#N/A</v>
      </c>
      <c r="AE7" s="536" t="e">
        <f>IF(AC7="","",F8+I8+L8+O8+R8+U8+X8)</f>
        <v>#N/A</v>
      </c>
      <c r="AF7" s="519" t="e">
        <f>IF(AD7="","",RANK(AD7,AD7:AD20,0))</f>
        <v>#N/A</v>
      </c>
      <c r="AG7" s="520"/>
      <c r="AH7" s="113" t="e">
        <f>CONCATENATE(A5,AF7)</f>
        <v>#N/A</v>
      </c>
      <c r="AI7" s="114" t="e">
        <f>B7</f>
        <v>#N/A</v>
      </c>
      <c r="AK7" s="2" t="e">
        <f>CONCATENATE(A$5,AF7)</f>
        <v>#N/A</v>
      </c>
      <c r="AL7" s="2" t="e">
        <f>$B7</f>
        <v>#N/A</v>
      </c>
    </row>
    <row r="8" spans="1:38" ht="34.5" customHeight="1">
      <c r="A8" s="523"/>
      <c r="B8" s="582"/>
      <c r="C8" s="582"/>
      <c r="D8" s="528"/>
      <c r="E8" s="529"/>
      <c r="F8" s="530"/>
      <c r="G8" s="22" t="e">
        <f>VLOOKUP(G7,'対戦表'!$AG:$AH,2,0)</f>
        <v>#N/A</v>
      </c>
      <c r="H8" s="6" t="s">
        <v>0</v>
      </c>
      <c r="I8" s="23" t="e">
        <f>VLOOKUP(I7,'対戦表'!$AG:$AH,2,0)</f>
        <v>#N/A</v>
      </c>
      <c r="J8" s="22" t="e">
        <f>VLOOKUP(J7,'対戦表'!$AG:$AH,2,0)</f>
        <v>#N/A</v>
      </c>
      <c r="K8" s="6" t="s">
        <v>0</v>
      </c>
      <c r="L8" s="23" t="e">
        <f>VLOOKUP(L7,'対戦表'!$AG:$AH,2,0)</f>
        <v>#N/A</v>
      </c>
      <c r="M8" s="22" t="e">
        <f>VLOOKUP(M7,'対戦表'!$AG:$AH,2,0)</f>
        <v>#N/A</v>
      </c>
      <c r="N8" s="6" t="s">
        <v>0</v>
      </c>
      <c r="O8" s="23" t="e">
        <f>VLOOKUP(O7,'対戦表'!$AG:$AH,2,0)</f>
        <v>#N/A</v>
      </c>
      <c r="P8" s="22" t="e">
        <f>VLOOKUP(P7,'対戦表'!$AG:$AH,2,0)</f>
        <v>#N/A</v>
      </c>
      <c r="Q8" s="6" t="s">
        <v>0</v>
      </c>
      <c r="R8" s="23" t="e">
        <f>VLOOKUP(R7,'対戦表'!$AG:$AH,2,0)</f>
        <v>#N/A</v>
      </c>
      <c r="S8" s="22" t="e">
        <f>VLOOKUP(S7,'対戦表'!$AG:$AH,2,0)</f>
        <v>#N/A</v>
      </c>
      <c r="T8" s="6" t="s">
        <v>0</v>
      </c>
      <c r="U8" s="23" t="e">
        <f>VLOOKUP(U7,'対戦表'!$AG:$AH,2,0)</f>
        <v>#N/A</v>
      </c>
      <c r="V8" s="22" t="e">
        <f>VLOOKUP(V7,'対戦表'!$AG:$AH,2,0)</f>
        <v>#N/A</v>
      </c>
      <c r="W8" s="6" t="s">
        <v>0</v>
      </c>
      <c r="X8" s="23" t="e">
        <f>VLOOKUP(X7,'対戦表'!$AG:$AH,2,0)</f>
        <v>#N/A</v>
      </c>
      <c r="Y8" s="532"/>
      <c r="Z8" s="534"/>
      <c r="AA8" s="534"/>
      <c r="AB8" s="534"/>
      <c r="AC8" s="519"/>
      <c r="AD8" s="535"/>
      <c r="AE8" s="536"/>
      <c r="AF8" s="519"/>
      <c r="AG8" s="521"/>
      <c r="AH8" s="78"/>
      <c r="AK8" s="2">
        <f aca="true" t="shared" si="0" ref="AK8:AK20">CONCATENATE(A$5,AF8)</f>
      </c>
      <c r="AL8" s="2">
        <f aca="true" t="shared" si="1" ref="AL8:AL20">$B8</f>
        <v>0</v>
      </c>
    </row>
    <row r="9" spans="1:38" ht="34.5" customHeight="1">
      <c r="A9" s="522" t="str">
        <f>CONCATENATE(A5,2)</f>
        <v>2</v>
      </c>
      <c r="B9" s="582" t="e">
        <f>VLOOKUP(A9,'チーム表'!C:D,2,FALSE)</f>
        <v>#N/A</v>
      </c>
      <c r="C9" s="582"/>
      <c r="D9" s="13"/>
      <c r="E9" s="10" t="e">
        <f>IF(D10="","",IF(D10=F10,"△",IF(D10&gt;F10,"〇","×")))</f>
        <v>#N/A</v>
      </c>
      <c r="F9" s="14"/>
      <c r="G9" s="525"/>
      <c r="H9" s="526"/>
      <c r="I9" s="527"/>
      <c r="J9" s="85" t="str">
        <f>CONCATENATE($A9,K4)</f>
        <v>23</v>
      </c>
      <c r="K9" s="10" t="e">
        <f>IF(J10="","",IF(J10=L10,"△",IF(J10&gt;L10,"〇","×")))</f>
        <v>#N/A</v>
      </c>
      <c r="L9" s="86" t="str">
        <f>CONCATENATE(K4,$A9)</f>
        <v>32</v>
      </c>
      <c r="M9" s="85" t="str">
        <f>CONCATENATE($A9,N4)</f>
        <v>24</v>
      </c>
      <c r="N9" s="10" t="e">
        <f>IF(M10="","",IF(M10=O10,"△",IF(M10&gt;O10,"〇","×")))</f>
        <v>#N/A</v>
      </c>
      <c r="O9" s="86" t="str">
        <f>CONCATENATE(N4,$A9)</f>
        <v>42</v>
      </c>
      <c r="P9" s="85" t="str">
        <f>CONCATENATE($A9,Q4)</f>
        <v>25</v>
      </c>
      <c r="Q9" s="10" t="e">
        <f>IF(P10="","",IF(P10=R10,"△",IF(P10&gt;R10,"〇","×")))</f>
        <v>#N/A</v>
      </c>
      <c r="R9" s="86" t="str">
        <f>CONCATENATE(Q4,$A9)</f>
        <v>52</v>
      </c>
      <c r="S9" s="85" t="str">
        <f>CONCATENATE($A9,T4)</f>
        <v>26</v>
      </c>
      <c r="T9" s="10" t="e">
        <f>IF(S10="","",IF(S10=U10,"△",IF(S10&gt;U10,"〇","×")))</f>
        <v>#N/A</v>
      </c>
      <c r="U9" s="86" t="str">
        <f>CONCATENATE(T4,$A9)</f>
        <v>62</v>
      </c>
      <c r="V9" s="85" t="str">
        <f>CONCATENATE($A9,W4)</f>
        <v>27</v>
      </c>
      <c r="W9" s="10" t="e">
        <f>IF(V10="","",IF(V10=X10,"△",IF(V10&gt;X10,"〇","×")))</f>
        <v>#N/A</v>
      </c>
      <c r="X9" s="86" t="str">
        <f>CONCATENATE(W4,$A9)</f>
        <v>72</v>
      </c>
      <c r="Y9" s="531">
        <f>COUNTIF($E9:$W9,"〇")</f>
        <v>0</v>
      </c>
      <c r="Z9" s="533">
        <f>COUNTIF($E9:$W9,"×")</f>
        <v>0</v>
      </c>
      <c r="AA9" s="533">
        <f>COUNTIF($E9:$W9,"△")</f>
        <v>0</v>
      </c>
      <c r="AB9" s="533">
        <f>Y9*2+AA9</f>
        <v>0</v>
      </c>
      <c r="AC9" s="519" t="e">
        <f>IF(D10="","",D10+G10+M10+P10+J10+S10+V10)</f>
        <v>#N/A</v>
      </c>
      <c r="AD9" s="535" t="e">
        <f>IF(AC9="","",AB9*100+AC9)</f>
        <v>#N/A</v>
      </c>
      <c r="AE9" s="536" t="e">
        <f>IF(AC9="","",F10+I10+L10+O10+R10+U10+X10)</f>
        <v>#N/A</v>
      </c>
      <c r="AF9" s="519" t="e">
        <f>IF(AD9="","",RANK(AD9,AD7:AD20,0))</f>
        <v>#N/A</v>
      </c>
      <c r="AG9" s="520"/>
      <c r="AH9" s="113" t="e">
        <f>CONCATENATE(A5,AF9)</f>
        <v>#N/A</v>
      </c>
      <c r="AI9" s="114" t="e">
        <f>B9</f>
        <v>#N/A</v>
      </c>
      <c r="AK9" s="2" t="e">
        <f t="shared" si="0"/>
        <v>#N/A</v>
      </c>
      <c r="AL9" s="2" t="e">
        <f t="shared" si="1"/>
        <v>#N/A</v>
      </c>
    </row>
    <row r="10" spans="1:38" ht="34.5" customHeight="1">
      <c r="A10" s="523"/>
      <c r="B10" s="582"/>
      <c r="C10" s="582"/>
      <c r="D10" s="13" t="e">
        <f>IF(I8="","",I8)</f>
        <v>#N/A</v>
      </c>
      <c r="E10" s="10" t="s">
        <v>1</v>
      </c>
      <c r="F10" s="14" t="e">
        <f>IF(G8="","",G8)</f>
        <v>#N/A</v>
      </c>
      <c r="G10" s="528"/>
      <c r="H10" s="529"/>
      <c r="I10" s="530"/>
      <c r="J10" s="22" t="e">
        <f>VLOOKUP(J9,'対戦表'!$AG:$AH,2,0)</f>
        <v>#N/A</v>
      </c>
      <c r="K10" s="6" t="s">
        <v>0</v>
      </c>
      <c r="L10" s="23" t="e">
        <f>VLOOKUP(L9,'対戦表'!$AG:$AH,2,0)</f>
        <v>#N/A</v>
      </c>
      <c r="M10" s="22" t="e">
        <f>VLOOKUP(M9,'対戦表'!$AG:$AH,2,0)</f>
        <v>#N/A</v>
      </c>
      <c r="N10" s="6" t="s">
        <v>0</v>
      </c>
      <c r="O10" s="23" t="e">
        <f>VLOOKUP(O9,'対戦表'!$AG:$AH,2,0)</f>
        <v>#N/A</v>
      </c>
      <c r="P10" s="22" t="e">
        <f>VLOOKUP(P9,'対戦表'!$AG:$AH,2,0)</f>
        <v>#N/A</v>
      </c>
      <c r="Q10" s="6" t="s">
        <v>0</v>
      </c>
      <c r="R10" s="23" t="e">
        <f>VLOOKUP(R9,'対戦表'!$AG:$AH,2,0)</f>
        <v>#N/A</v>
      </c>
      <c r="S10" s="22" t="e">
        <f>VLOOKUP(S9,'対戦表'!$AG:$AH,2,0)</f>
        <v>#N/A</v>
      </c>
      <c r="T10" s="6" t="s">
        <v>0</v>
      </c>
      <c r="U10" s="23" t="e">
        <f>VLOOKUP(U9,'対戦表'!$AG:$AH,2,0)</f>
        <v>#N/A</v>
      </c>
      <c r="V10" s="22" t="e">
        <f>VLOOKUP(V9,'対戦表'!$AG:$AH,2,0)</f>
        <v>#N/A</v>
      </c>
      <c r="W10" s="6" t="s">
        <v>0</v>
      </c>
      <c r="X10" s="23" t="e">
        <f>VLOOKUP(X9,'対戦表'!$AG:$AH,2,0)</f>
        <v>#N/A</v>
      </c>
      <c r="Y10" s="532"/>
      <c r="Z10" s="534"/>
      <c r="AA10" s="534"/>
      <c r="AB10" s="534"/>
      <c r="AC10" s="519"/>
      <c r="AD10" s="535"/>
      <c r="AE10" s="536"/>
      <c r="AF10" s="519"/>
      <c r="AG10" s="521"/>
      <c r="AH10" s="78"/>
      <c r="AK10" s="2">
        <f t="shared" si="0"/>
      </c>
      <c r="AL10" s="2">
        <f t="shared" si="1"/>
        <v>0</v>
      </c>
    </row>
    <row r="11" spans="1:38" ht="34.5" customHeight="1">
      <c r="A11" s="522" t="str">
        <f>CONCATENATE(A5,3)</f>
        <v>3</v>
      </c>
      <c r="B11" s="582" t="e">
        <f>VLOOKUP(A11,'チーム表'!C:D,2,FALSE)</f>
        <v>#N/A</v>
      </c>
      <c r="C11" s="582"/>
      <c r="D11" s="8"/>
      <c r="E11" s="12" t="e">
        <f>IF(D12="","",IF(D12=F12,"△",IF(D12&gt;F12,"〇","×")))</f>
        <v>#N/A</v>
      </c>
      <c r="F11" s="9"/>
      <c r="G11" s="8"/>
      <c r="H11" s="12" t="e">
        <f>IF(G12="","",IF(G12=I12,"△",IF(G12&gt;I12,"〇","×")))</f>
        <v>#N/A</v>
      </c>
      <c r="I11" s="9"/>
      <c r="J11" s="525"/>
      <c r="K11" s="526"/>
      <c r="L11" s="527"/>
      <c r="M11" s="85" t="str">
        <f>CONCATENATE($A11,N4)</f>
        <v>34</v>
      </c>
      <c r="N11" s="10" t="e">
        <f>IF(M12="","",IF(M12=O12,"△",IF(M12&gt;O12,"〇","×")))</f>
        <v>#N/A</v>
      </c>
      <c r="O11" s="86" t="str">
        <f>CONCATENATE(N4,$A11)</f>
        <v>43</v>
      </c>
      <c r="P11" s="85" t="str">
        <f>CONCATENATE($A11,Q4)</f>
        <v>35</v>
      </c>
      <c r="Q11" s="10" t="e">
        <f>IF(P12="","",IF(P12=R12,"△",IF(P12&gt;R12,"〇","×")))</f>
        <v>#N/A</v>
      </c>
      <c r="R11" s="86" t="str">
        <f>CONCATENATE(Q4,$A11)</f>
        <v>53</v>
      </c>
      <c r="S11" s="85" t="str">
        <f>CONCATENATE($A11,T4)</f>
        <v>36</v>
      </c>
      <c r="T11" s="10" t="e">
        <f>IF(S12="","",IF(S12=U12,"△",IF(S12&gt;U12,"〇","×")))</f>
        <v>#N/A</v>
      </c>
      <c r="U11" s="86" t="str">
        <f>CONCATENATE(T4,$A11)</f>
        <v>63</v>
      </c>
      <c r="V11" s="85" t="str">
        <f>CONCATENATE($A11,W4)</f>
        <v>37</v>
      </c>
      <c r="W11" s="10" t="e">
        <f>IF(V12="","",IF(V12=X12,"△",IF(V12&gt;X12,"〇","×")))</f>
        <v>#N/A</v>
      </c>
      <c r="X11" s="86" t="str">
        <f>CONCATENATE(W4,$A11)</f>
        <v>73</v>
      </c>
      <c r="Y11" s="531">
        <f>COUNTIF($E11:$W11,"〇")</f>
        <v>0</v>
      </c>
      <c r="Z11" s="533">
        <f>COUNTIF($E11:$W11,"×")</f>
        <v>0</v>
      </c>
      <c r="AA11" s="533">
        <f>COUNTIF($E11:$W11,"△")</f>
        <v>0</v>
      </c>
      <c r="AB11" s="533">
        <f>Y11*2+AA11</f>
        <v>0</v>
      </c>
      <c r="AC11" s="519" t="e">
        <f>IF(D12="","",D12+G12+M12+P12+J12+S12+V12)</f>
        <v>#N/A</v>
      </c>
      <c r="AD11" s="535" t="e">
        <f>IF(AC11="","",AB11*100+AC11)</f>
        <v>#N/A</v>
      </c>
      <c r="AE11" s="536" t="e">
        <f>IF(AC11="","",F12+I12+L12+O12+R12+U12+X12)</f>
        <v>#N/A</v>
      </c>
      <c r="AF11" s="519" t="e">
        <f>IF(AD11="","",RANK(AD11,AD7:AD20,0))</f>
        <v>#N/A</v>
      </c>
      <c r="AG11" s="521"/>
      <c r="AH11" s="113" t="e">
        <f>CONCATENATE(A5,AF11)</f>
        <v>#N/A</v>
      </c>
      <c r="AI11" s="114" t="e">
        <f>B11</f>
        <v>#N/A</v>
      </c>
      <c r="AK11" s="2" t="e">
        <f t="shared" si="0"/>
        <v>#N/A</v>
      </c>
      <c r="AL11" s="2" t="e">
        <f t="shared" si="1"/>
        <v>#N/A</v>
      </c>
    </row>
    <row r="12" spans="1:38" ht="34.5" customHeight="1">
      <c r="A12" s="523"/>
      <c r="B12" s="582"/>
      <c r="C12" s="582"/>
      <c r="D12" s="5" t="e">
        <f>IF(L8="","",L8)</f>
        <v>#N/A</v>
      </c>
      <c r="E12" s="6" t="s">
        <v>1</v>
      </c>
      <c r="F12" s="7" t="e">
        <f>IF(J8="","",J8)</f>
        <v>#N/A</v>
      </c>
      <c r="G12" s="5" t="e">
        <f>IF(L10="","",L10)</f>
        <v>#N/A</v>
      </c>
      <c r="H12" s="6" t="s">
        <v>1</v>
      </c>
      <c r="I12" s="7" t="e">
        <f>IF(J10="","",J10)</f>
        <v>#N/A</v>
      </c>
      <c r="J12" s="528"/>
      <c r="K12" s="529"/>
      <c r="L12" s="530"/>
      <c r="M12" s="22" t="e">
        <f>VLOOKUP(M11,'対戦表'!$AG:$AH,2,0)</f>
        <v>#N/A</v>
      </c>
      <c r="N12" s="6" t="s">
        <v>0</v>
      </c>
      <c r="O12" s="23" t="e">
        <f>VLOOKUP(O11,'対戦表'!$AG:$AH,2,0)</f>
        <v>#N/A</v>
      </c>
      <c r="P12" s="22" t="e">
        <f>VLOOKUP(P11,'対戦表'!$AG:$AH,2,0)</f>
        <v>#N/A</v>
      </c>
      <c r="Q12" s="6" t="s">
        <v>0</v>
      </c>
      <c r="R12" s="23" t="e">
        <f>VLOOKUP(R11,'対戦表'!$AG:$AH,2,0)</f>
        <v>#N/A</v>
      </c>
      <c r="S12" s="22" t="e">
        <f>VLOOKUP(S11,'対戦表'!$AG:$AH,2,0)</f>
        <v>#N/A</v>
      </c>
      <c r="T12" s="6" t="s">
        <v>0</v>
      </c>
      <c r="U12" s="23" t="e">
        <f>VLOOKUP(U11,'対戦表'!$AG:$AH,2,0)</f>
        <v>#N/A</v>
      </c>
      <c r="V12" s="22" t="e">
        <f>VLOOKUP(V11,'対戦表'!$AG:$AH,2,0)</f>
        <v>#N/A</v>
      </c>
      <c r="W12" s="6" t="s">
        <v>0</v>
      </c>
      <c r="X12" s="23" t="e">
        <f>VLOOKUP(X11,'対戦表'!$AG:$AH,2,0)</f>
        <v>#N/A</v>
      </c>
      <c r="Y12" s="532"/>
      <c r="Z12" s="534"/>
      <c r="AA12" s="534"/>
      <c r="AB12" s="534"/>
      <c r="AC12" s="519"/>
      <c r="AD12" s="535"/>
      <c r="AE12" s="536"/>
      <c r="AF12" s="519"/>
      <c r="AG12" s="521"/>
      <c r="AH12" s="78"/>
      <c r="AK12" s="2">
        <f t="shared" si="0"/>
      </c>
      <c r="AL12" s="2">
        <f t="shared" si="1"/>
        <v>0</v>
      </c>
    </row>
    <row r="13" spans="1:38" ht="34.5" customHeight="1">
      <c r="A13" s="522" t="str">
        <f>CONCATENATE(A5,4)</f>
        <v>4</v>
      </c>
      <c r="B13" s="582" t="e">
        <f>VLOOKUP(A13,'チーム表'!C:D,2,FALSE)</f>
        <v>#N/A</v>
      </c>
      <c r="C13" s="582"/>
      <c r="D13" s="8"/>
      <c r="E13" s="12" t="e">
        <f>IF(D14="","",IF(D14=F14,"△",IF(D14&gt;F14,"〇","×")))</f>
        <v>#N/A</v>
      </c>
      <c r="F13" s="9"/>
      <c r="G13" s="8"/>
      <c r="H13" s="12" t="e">
        <f>IF(G14="","",IF(G14=I14,"△",IF(G14&gt;I14,"〇","×")))</f>
        <v>#N/A</v>
      </c>
      <c r="I13" s="9"/>
      <c r="J13" s="8"/>
      <c r="K13" s="12" t="e">
        <f>IF(J14="","",IF(J14=L14,"△",IF(J14&gt;L14,"〇","×")))</f>
        <v>#N/A</v>
      </c>
      <c r="L13" s="9"/>
      <c r="M13" s="525"/>
      <c r="N13" s="526"/>
      <c r="O13" s="526"/>
      <c r="P13" s="85" t="str">
        <f>CONCATENATE($A13,Q4)</f>
        <v>45</v>
      </c>
      <c r="Q13" s="10" t="e">
        <f>IF(P14="","",IF(P14=R14,"△",IF(P14&gt;R14,"〇","×")))</f>
        <v>#N/A</v>
      </c>
      <c r="R13" s="86" t="str">
        <f>CONCATENATE(Q4,$A13)</f>
        <v>54</v>
      </c>
      <c r="S13" s="85" t="str">
        <f>CONCATENATE($A13,T4)</f>
        <v>46</v>
      </c>
      <c r="T13" s="10" t="e">
        <f>IF(S14="","",IF(S14=U14,"△",IF(S14&gt;U14,"〇","×")))</f>
        <v>#N/A</v>
      </c>
      <c r="U13" s="86" t="str">
        <f>CONCATENATE(T4,$A13)</f>
        <v>64</v>
      </c>
      <c r="V13" s="85" t="str">
        <f>CONCATENATE($A13,W4)</f>
        <v>47</v>
      </c>
      <c r="W13" s="10" t="e">
        <f>IF(V14="","",IF(V14=X14,"△",IF(V14&gt;X14,"〇","×")))</f>
        <v>#N/A</v>
      </c>
      <c r="X13" s="86" t="str">
        <f>CONCATENATE(W4,$A13)</f>
        <v>74</v>
      </c>
      <c r="Y13" s="531"/>
      <c r="Z13" s="533">
        <f>COUNTIF($E13:$W13,"×")</f>
        <v>0</v>
      </c>
      <c r="AA13" s="533">
        <f>COUNTIF($E13:$W13,"△")</f>
        <v>0</v>
      </c>
      <c r="AB13" s="533">
        <f>Y13*2+AA13</f>
        <v>0</v>
      </c>
      <c r="AC13" s="519" t="e">
        <f>IF(D14="","",D14+G14+M14+P14+J14+S14+V14)</f>
        <v>#N/A</v>
      </c>
      <c r="AD13" s="535" t="e">
        <f>IF(AC13="","",AB13*100+AC13)</f>
        <v>#N/A</v>
      </c>
      <c r="AE13" s="536" t="e">
        <f>IF(AC13="","",F14+I14+L14+O14+R14+U14+X14)</f>
        <v>#N/A</v>
      </c>
      <c r="AF13" s="519" t="e">
        <f>IF(AD13="","",RANK(AD13,AD7:AD20,0))</f>
        <v>#N/A</v>
      </c>
      <c r="AG13" s="537"/>
      <c r="AH13" s="113" t="e">
        <f>CONCATENATE(A5,AF13)</f>
        <v>#N/A</v>
      </c>
      <c r="AI13" s="114" t="e">
        <f>B13</f>
        <v>#N/A</v>
      </c>
      <c r="AK13" s="2" t="e">
        <f t="shared" si="0"/>
        <v>#N/A</v>
      </c>
      <c r="AL13" s="2" t="e">
        <f t="shared" si="1"/>
        <v>#N/A</v>
      </c>
    </row>
    <row r="14" spans="1:38" ht="34.5" customHeight="1">
      <c r="A14" s="523"/>
      <c r="B14" s="584"/>
      <c r="C14" s="584"/>
      <c r="D14" s="13" t="e">
        <f>IF(O8="","",O8)</f>
        <v>#N/A</v>
      </c>
      <c r="E14" s="10" t="s">
        <v>1</v>
      </c>
      <c r="F14" s="14" t="e">
        <f>IF(M8="","",M8)</f>
        <v>#N/A</v>
      </c>
      <c r="G14" s="13" t="e">
        <f>IF(O10="","",O10)</f>
        <v>#N/A</v>
      </c>
      <c r="H14" s="10" t="s">
        <v>1</v>
      </c>
      <c r="I14" s="14" t="e">
        <f>IF(M10="","",M10)</f>
        <v>#N/A</v>
      </c>
      <c r="J14" s="13" t="e">
        <f>IF(O12="","",O12)</f>
        <v>#N/A</v>
      </c>
      <c r="K14" s="10" t="s">
        <v>1</v>
      </c>
      <c r="L14" s="14" t="e">
        <f>IF(M12="","",M12)</f>
        <v>#N/A</v>
      </c>
      <c r="M14" s="540"/>
      <c r="N14" s="541"/>
      <c r="O14" s="541"/>
      <c r="P14" s="22" t="e">
        <f>VLOOKUP(P13,'対戦表'!$AG:$AH,2,0)</f>
        <v>#N/A</v>
      </c>
      <c r="Q14" s="6" t="s">
        <v>0</v>
      </c>
      <c r="R14" s="23" t="e">
        <f>VLOOKUP(R13,'対戦表'!$AG:$AH,2,0)</f>
        <v>#N/A</v>
      </c>
      <c r="S14" s="22" t="e">
        <f>VLOOKUP(S13,'対戦表'!$AG:$AH,2,0)</f>
        <v>#N/A</v>
      </c>
      <c r="T14" s="6" t="s">
        <v>0</v>
      </c>
      <c r="U14" s="23" t="e">
        <f>VLOOKUP(U13,'対戦表'!$AG:$AH,2,0)</f>
        <v>#N/A</v>
      </c>
      <c r="V14" s="22" t="e">
        <f>VLOOKUP(V13,'対戦表'!$AG:$AH,2,0)</f>
        <v>#N/A</v>
      </c>
      <c r="W14" s="6" t="s">
        <v>0</v>
      </c>
      <c r="X14" s="23" t="e">
        <f>VLOOKUP(X13,'対戦表'!$AG:$AH,2,0)</f>
        <v>#N/A</v>
      </c>
      <c r="Y14" s="532"/>
      <c r="Z14" s="534"/>
      <c r="AA14" s="534"/>
      <c r="AB14" s="587"/>
      <c r="AC14" s="519"/>
      <c r="AD14" s="535"/>
      <c r="AE14" s="536"/>
      <c r="AF14" s="519"/>
      <c r="AG14" s="538"/>
      <c r="AH14" s="78"/>
      <c r="AK14" s="2">
        <f t="shared" si="0"/>
      </c>
      <c r="AL14" s="2">
        <f t="shared" si="1"/>
        <v>0</v>
      </c>
    </row>
    <row r="15" spans="1:38" ht="34.5" customHeight="1">
      <c r="A15" s="522" t="str">
        <f>CONCATENATE(A5,5)</f>
        <v>5</v>
      </c>
      <c r="B15" s="582" t="e">
        <f>VLOOKUP(A15,'チーム表'!C:D,2,FALSE)</f>
        <v>#N/A</v>
      </c>
      <c r="C15" s="582"/>
      <c r="D15" s="8"/>
      <c r="E15" s="12" t="e">
        <f>IF(D16="","",IF(D16=F16,"△",IF(D16&gt;F16,"〇","×")))</f>
        <v>#N/A</v>
      </c>
      <c r="F15" s="9"/>
      <c r="G15" s="8"/>
      <c r="H15" s="12" t="e">
        <f>IF(G16="","",IF(G16=I16,"△",IF(G16&gt;I16,"〇","×")))</f>
        <v>#N/A</v>
      </c>
      <c r="I15" s="9"/>
      <c r="J15" s="8"/>
      <c r="K15" s="12" t="e">
        <f>IF(J16="","",IF(J16=L16,"△",IF(J16&gt;L16,"〇","×")))</f>
        <v>#N/A</v>
      </c>
      <c r="L15" s="9"/>
      <c r="M15" s="8"/>
      <c r="N15" s="12" t="e">
        <f>IF(M16="","",IF(M16=O16,"△",IF(M16&gt;O16,"〇","×")))</f>
        <v>#N/A</v>
      </c>
      <c r="O15" s="9"/>
      <c r="P15" s="525">
        <f>IF(P16="","",IF(P16=R16,"△",IF(P16&gt;R16,"〇","×")))</f>
      </c>
      <c r="Q15" s="526"/>
      <c r="R15" s="527"/>
      <c r="S15" s="85" t="str">
        <f>CONCATENATE($A15,T4)</f>
        <v>56</v>
      </c>
      <c r="T15" s="10" t="e">
        <f>IF(S16="","",IF(S16=U16,"△",IF(S16&gt;U16,"〇","×")))</f>
        <v>#N/A</v>
      </c>
      <c r="U15" s="86" t="str">
        <f>CONCATENATE(T4,$A15)</f>
        <v>65</v>
      </c>
      <c r="V15" s="85" t="str">
        <f>CONCATENATE($A15,W4)</f>
        <v>57</v>
      </c>
      <c r="W15" s="10" t="e">
        <f>IF(V16="","",IF(V16=X16,"△",IF(V16&gt;X16,"〇","×")))</f>
        <v>#N/A</v>
      </c>
      <c r="X15" s="86" t="str">
        <f>CONCATENATE(W4,$A15)</f>
        <v>75</v>
      </c>
      <c r="Y15" s="531">
        <f>COUNTIF($E15:$W15,"〇")</f>
        <v>0</v>
      </c>
      <c r="Z15" s="533">
        <f>COUNTIF($E15:$W15,"×")</f>
        <v>0</v>
      </c>
      <c r="AA15" s="533">
        <f>COUNTIF($E15:$W15,"△")</f>
        <v>0</v>
      </c>
      <c r="AB15" s="533">
        <f>Y15*2+AA15</f>
        <v>0</v>
      </c>
      <c r="AC15" s="519" t="e">
        <f>IF(D16="","",D16+G16+M16+P16+J16+S16+V16)</f>
        <v>#N/A</v>
      </c>
      <c r="AD15" s="535" t="e">
        <f>IF(AC15="","",AB15*100+AC15)</f>
        <v>#N/A</v>
      </c>
      <c r="AE15" s="536" t="e">
        <f>IF(AC15="","",F16+I16+L16+O16+R16+U16+X16)</f>
        <v>#N/A</v>
      </c>
      <c r="AF15" s="519" t="e">
        <f>IF(AD15="","",RANK(AD15,AD7:AD20,0))</f>
        <v>#N/A</v>
      </c>
      <c r="AG15" s="520"/>
      <c r="AH15" s="113" t="e">
        <f>CONCATENATE(A5,AF15)</f>
        <v>#N/A</v>
      </c>
      <c r="AI15" s="114" t="e">
        <f>B15</f>
        <v>#N/A</v>
      </c>
      <c r="AK15" s="2" t="e">
        <f t="shared" si="0"/>
        <v>#N/A</v>
      </c>
      <c r="AL15" s="2" t="e">
        <f t="shared" si="1"/>
        <v>#N/A</v>
      </c>
    </row>
    <row r="16" spans="1:38" ht="34.5" customHeight="1">
      <c r="A16" s="523"/>
      <c r="B16" s="582"/>
      <c r="C16" s="582"/>
      <c r="D16" s="5" t="e">
        <f>IF($R8="","",$R8)</f>
        <v>#N/A</v>
      </c>
      <c r="E16" s="6" t="s">
        <v>34</v>
      </c>
      <c r="F16" s="7" t="e">
        <f>IF($P8="","",$P8)</f>
        <v>#N/A</v>
      </c>
      <c r="G16" s="5" t="e">
        <f>IF($R10="","",$R10)</f>
        <v>#N/A</v>
      </c>
      <c r="H16" s="6" t="s">
        <v>34</v>
      </c>
      <c r="I16" s="7" t="e">
        <f>IF($P10="","",$P10)</f>
        <v>#N/A</v>
      </c>
      <c r="J16" s="5" t="e">
        <f>IF($R12="","",$R12)</f>
        <v>#N/A</v>
      </c>
      <c r="K16" s="6" t="s">
        <v>34</v>
      </c>
      <c r="L16" s="7" t="e">
        <f>IF($P12="","",$P12)</f>
        <v>#N/A</v>
      </c>
      <c r="M16" s="5" t="e">
        <f>IF($R14="","",$R14)</f>
        <v>#N/A</v>
      </c>
      <c r="N16" s="6" t="s">
        <v>34</v>
      </c>
      <c r="O16" s="7" t="e">
        <f>IF($P14="","",$P14)</f>
        <v>#N/A</v>
      </c>
      <c r="P16" s="528"/>
      <c r="Q16" s="529"/>
      <c r="R16" s="530"/>
      <c r="S16" s="22" t="e">
        <f>VLOOKUP(S15,'対戦表'!$AG:$AH,2,0)</f>
        <v>#N/A</v>
      </c>
      <c r="T16" s="6" t="s">
        <v>0</v>
      </c>
      <c r="U16" s="23" t="e">
        <f>VLOOKUP(U15,'対戦表'!$AG:$AH,2,0)</f>
        <v>#N/A</v>
      </c>
      <c r="V16" s="22" t="e">
        <f>VLOOKUP(V15,'対戦表'!$AG:$AH,2,0)</f>
        <v>#N/A</v>
      </c>
      <c r="W16" s="6" t="s">
        <v>0</v>
      </c>
      <c r="X16" s="23" t="e">
        <f>VLOOKUP(X15,'対戦表'!$AG:$AH,2,0)</f>
        <v>#N/A</v>
      </c>
      <c r="Y16" s="532"/>
      <c r="Z16" s="534"/>
      <c r="AA16" s="534"/>
      <c r="AB16" s="534"/>
      <c r="AC16" s="519"/>
      <c r="AD16" s="535"/>
      <c r="AE16" s="536"/>
      <c r="AF16" s="519"/>
      <c r="AG16" s="521"/>
      <c r="AH16" s="78"/>
      <c r="AK16" s="2">
        <f t="shared" si="0"/>
      </c>
      <c r="AL16" s="2">
        <f t="shared" si="1"/>
        <v>0</v>
      </c>
    </row>
    <row r="17" spans="1:38" ht="34.5" customHeight="1">
      <c r="A17" s="522" t="str">
        <f>CONCATENATE(A5,6)</f>
        <v>6</v>
      </c>
      <c r="B17" s="582" t="e">
        <f>VLOOKUP(A17,'チーム表'!C:D,2,FALSE)</f>
        <v>#N/A</v>
      </c>
      <c r="C17" s="582"/>
      <c r="D17" s="13"/>
      <c r="E17" s="10" t="e">
        <f>IF(D18="","",IF(D18=F18,"△",IF(D18&gt;F18,"〇","×")))</f>
        <v>#N/A</v>
      </c>
      <c r="F17" s="14"/>
      <c r="G17" s="13"/>
      <c r="H17" s="10" t="e">
        <f>IF(G18="","",IF(G18=I18,"△",IF(G18&gt;I18,"〇","×")))</f>
        <v>#N/A</v>
      </c>
      <c r="I17" s="14"/>
      <c r="J17" s="13"/>
      <c r="K17" s="10" t="e">
        <f>IF(J18="","",IF(J18=L18,"△",IF(J18&gt;L18,"〇","×")))</f>
        <v>#N/A</v>
      </c>
      <c r="L17" s="14"/>
      <c r="M17" s="13"/>
      <c r="N17" s="10" t="e">
        <f>IF(M18="","",IF(M18=O18,"△",IF(M18&gt;O18,"〇","×")))</f>
        <v>#N/A</v>
      </c>
      <c r="O17" s="14"/>
      <c r="P17" s="13"/>
      <c r="Q17" s="10" t="e">
        <f>IF(P18="","",IF(P18=R18,"△",IF(P18&gt;R18,"〇","×")))</f>
        <v>#N/A</v>
      </c>
      <c r="R17" s="14"/>
      <c r="S17" s="525"/>
      <c r="T17" s="526"/>
      <c r="U17" s="526"/>
      <c r="V17" s="85" t="str">
        <f>CONCATENATE($A17,W4)</f>
        <v>67</v>
      </c>
      <c r="W17" s="10" t="e">
        <f>IF(V18="","",IF(V18=X18,"△",IF(V18&gt;X18,"〇","×")))</f>
        <v>#N/A</v>
      </c>
      <c r="X17" s="86" t="str">
        <f>CONCATENATE(W4,$A17)</f>
        <v>76</v>
      </c>
      <c r="Y17" s="531">
        <f>COUNTIF($E17:$W17,"〇")</f>
        <v>0</v>
      </c>
      <c r="Z17" s="533">
        <f>COUNTIF($E17:$W17,"×")</f>
        <v>0</v>
      </c>
      <c r="AA17" s="533">
        <f>COUNTIF($E17:$W17,"△")</f>
        <v>0</v>
      </c>
      <c r="AB17" s="533">
        <f>Y17*2+AA17</f>
        <v>0</v>
      </c>
      <c r="AC17" s="519" t="e">
        <f>IF(D18="","",D18+G18+M18+P18+J18+S18+V18)</f>
        <v>#N/A</v>
      </c>
      <c r="AD17" s="535" t="e">
        <f>IF(AC17="","",AB17*100+AC17)</f>
        <v>#N/A</v>
      </c>
      <c r="AE17" s="536" t="e">
        <f>IF(AC17="","",F18+I18+L18+O18+R18+U18+X18)</f>
        <v>#N/A</v>
      </c>
      <c r="AF17" s="519" t="e">
        <f>IF(AD17="","",RANK(AD17,AD7:AD20,0))</f>
        <v>#N/A</v>
      </c>
      <c r="AG17" s="520"/>
      <c r="AH17" s="113" t="e">
        <f>CONCATENATE(A5,AF17)</f>
        <v>#N/A</v>
      </c>
      <c r="AI17" s="114" t="e">
        <f>B17</f>
        <v>#N/A</v>
      </c>
      <c r="AK17" s="2" t="e">
        <f t="shared" si="0"/>
        <v>#N/A</v>
      </c>
      <c r="AL17" s="2" t="e">
        <f t="shared" si="1"/>
        <v>#N/A</v>
      </c>
    </row>
    <row r="18" spans="1:38" ht="34.5" customHeight="1">
      <c r="A18" s="523"/>
      <c r="B18" s="582"/>
      <c r="C18" s="582"/>
      <c r="D18" s="13" t="e">
        <f>IF($U8="","",$U8)</f>
        <v>#N/A</v>
      </c>
      <c r="E18" s="10" t="s">
        <v>34</v>
      </c>
      <c r="F18" s="14" t="e">
        <f>IF($S8="","",$S8)</f>
        <v>#N/A</v>
      </c>
      <c r="G18" s="13" t="e">
        <f>IF($U10="","",$U10)</f>
        <v>#N/A</v>
      </c>
      <c r="H18" s="10" t="s">
        <v>34</v>
      </c>
      <c r="I18" s="14" t="e">
        <f>IF($S10="","",$S10)</f>
        <v>#N/A</v>
      </c>
      <c r="J18" s="13" t="e">
        <f>IF($U12="","",$U12)</f>
        <v>#N/A</v>
      </c>
      <c r="K18" s="10" t="s">
        <v>34</v>
      </c>
      <c r="L18" s="14" t="e">
        <f>IF($S12="","",$S12)</f>
        <v>#N/A</v>
      </c>
      <c r="M18" s="13" t="e">
        <f>IF($U14="","",$U14)</f>
        <v>#N/A</v>
      </c>
      <c r="N18" s="10" t="s">
        <v>34</v>
      </c>
      <c r="O18" s="14" t="e">
        <f>IF($S14="","",$S14)</f>
        <v>#N/A</v>
      </c>
      <c r="P18" s="13" t="e">
        <f>IF($U16="","",$U16)</f>
        <v>#N/A</v>
      </c>
      <c r="Q18" s="10" t="s">
        <v>34</v>
      </c>
      <c r="R18" s="14" t="e">
        <f>IF($S16="","",$S16)</f>
        <v>#N/A</v>
      </c>
      <c r="S18" s="540"/>
      <c r="T18" s="541"/>
      <c r="U18" s="541"/>
      <c r="V18" s="22" t="e">
        <f>VLOOKUP(V17,'対戦表'!$AG:$AH,2,0)</f>
        <v>#N/A</v>
      </c>
      <c r="W18" s="6" t="s">
        <v>0</v>
      </c>
      <c r="X18" s="23" t="e">
        <f>VLOOKUP(X17,'対戦表'!$AG:$AH,2,0)</f>
        <v>#N/A</v>
      </c>
      <c r="Y18" s="532"/>
      <c r="Z18" s="534"/>
      <c r="AA18" s="534"/>
      <c r="AB18" s="534"/>
      <c r="AC18" s="519"/>
      <c r="AD18" s="535"/>
      <c r="AE18" s="536"/>
      <c r="AF18" s="519"/>
      <c r="AG18" s="521"/>
      <c r="AH18" s="78"/>
      <c r="AK18" s="2">
        <f t="shared" si="0"/>
      </c>
      <c r="AL18" s="2">
        <f t="shared" si="1"/>
        <v>0</v>
      </c>
    </row>
    <row r="19" spans="1:38" ht="34.5" customHeight="1">
      <c r="A19" s="522" t="str">
        <f>CONCATENATE(A5,7)</f>
        <v>7</v>
      </c>
      <c r="B19" s="582" t="e">
        <f>VLOOKUP(A19,'チーム表'!C:D,2,FALSE)</f>
        <v>#N/A</v>
      </c>
      <c r="C19" s="582"/>
      <c r="D19" s="8"/>
      <c r="E19" s="12" t="e">
        <f>IF(D20="","",IF(D20=F20,"△",IF(D20&gt;F20,"〇","×")))</f>
        <v>#N/A</v>
      </c>
      <c r="F19" s="9"/>
      <c r="G19" s="8"/>
      <c r="H19" s="12" t="e">
        <f>IF(G20="","",IF(G20=I20,"△",IF(G20&gt;I20,"〇","×")))</f>
        <v>#N/A</v>
      </c>
      <c r="I19" s="9"/>
      <c r="J19" s="8"/>
      <c r="K19" s="12" t="e">
        <f>IF(J20="","",IF(J20=L20,"△",IF(J20&gt;L20,"〇","×")))</f>
        <v>#N/A</v>
      </c>
      <c r="L19" s="9"/>
      <c r="M19" s="8"/>
      <c r="N19" s="12" t="e">
        <f>IF(M20="","",IF(M20=O20,"△",IF(M20&gt;O20,"〇","×")))</f>
        <v>#N/A</v>
      </c>
      <c r="O19" s="9"/>
      <c r="P19" s="8"/>
      <c r="Q19" s="12" t="e">
        <f>IF(P20="","",IF(P20=R20,"△",IF(P20&gt;R20,"〇","×")))</f>
        <v>#N/A</v>
      </c>
      <c r="R19" s="9"/>
      <c r="S19" s="8"/>
      <c r="T19" s="12" t="e">
        <f>IF(S20="","",IF(S20=U20,"△",IF(S20&gt;U20,"〇","×")))</f>
        <v>#N/A</v>
      </c>
      <c r="U19" s="9"/>
      <c r="V19" s="525"/>
      <c r="W19" s="526"/>
      <c r="X19" s="526"/>
      <c r="Y19" s="531">
        <f>COUNTIF($E19:$W19,"〇")</f>
        <v>0</v>
      </c>
      <c r="Z19" s="533">
        <f>COUNTIF($E19:$W19,"×")</f>
        <v>0</v>
      </c>
      <c r="AA19" s="533">
        <f>COUNTIF($E19:$W19,"△")</f>
        <v>0</v>
      </c>
      <c r="AB19" s="533">
        <f>Y19*2+AA19</f>
        <v>0</v>
      </c>
      <c r="AC19" s="519" t="e">
        <f>IF(D20="","",D20+G20+M20+P20+J20+S20+V20)</f>
        <v>#N/A</v>
      </c>
      <c r="AD19" s="535" t="e">
        <f>IF(AC19="","",AB19*100+AC19)</f>
        <v>#N/A</v>
      </c>
      <c r="AE19" s="536" t="e">
        <f>IF(AC19="","",F20+I20+L20+O20+R20+U20+X20)</f>
        <v>#N/A</v>
      </c>
      <c r="AF19" s="585" t="e">
        <f>IF(AD19="","",RANK(AD19,AD7:AD20,0))</f>
        <v>#N/A</v>
      </c>
      <c r="AG19" s="521"/>
      <c r="AH19" s="113" t="e">
        <f>CONCATENATE(A5,AF19)</f>
        <v>#N/A</v>
      </c>
      <c r="AI19" s="114" t="e">
        <f>B19</f>
        <v>#N/A</v>
      </c>
      <c r="AK19" s="2" t="e">
        <f t="shared" si="0"/>
        <v>#N/A</v>
      </c>
      <c r="AL19" s="2" t="e">
        <f t="shared" si="1"/>
        <v>#N/A</v>
      </c>
    </row>
    <row r="20" spans="1:38" ht="34.5" customHeight="1" thickBot="1">
      <c r="A20" s="551"/>
      <c r="B20" s="583"/>
      <c r="C20" s="583"/>
      <c r="D20" s="15" t="e">
        <f>IF($X8="","",$X8)</f>
        <v>#N/A</v>
      </c>
      <c r="E20" s="16" t="s">
        <v>34</v>
      </c>
      <c r="F20" s="17" t="e">
        <f>IF($V8="","",$V8)</f>
        <v>#N/A</v>
      </c>
      <c r="G20" s="15" t="e">
        <f>IF($X10="","",$X10)</f>
        <v>#N/A</v>
      </c>
      <c r="H20" s="16" t="s">
        <v>34</v>
      </c>
      <c r="I20" s="17" t="e">
        <f>IF($V10="","",$V10)</f>
        <v>#N/A</v>
      </c>
      <c r="J20" s="15" t="e">
        <f>IF($X12="","",$X12)</f>
        <v>#N/A</v>
      </c>
      <c r="K20" s="16" t="s">
        <v>34</v>
      </c>
      <c r="L20" s="17" t="e">
        <f>IF($V12="","",$V12)</f>
        <v>#N/A</v>
      </c>
      <c r="M20" s="15" t="e">
        <f>IF($X14="","",$X14)</f>
        <v>#N/A</v>
      </c>
      <c r="N20" s="16" t="s">
        <v>34</v>
      </c>
      <c r="O20" s="17" t="e">
        <f>IF($V14="","",$V14)</f>
        <v>#N/A</v>
      </c>
      <c r="P20" s="15" t="e">
        <f>IF($X16="","",$X16)</f>
        <v>#N/A</v>
      </c>
      <c r="Q20" s="16" t="s">
        <v>34</v>
      </c>
      <c r="R20" s="17" t="e">
        <f>IF($V16="","",$V16)</f>
        <v>#N/A</v>
      </c>
      <c r="S20" s="15" t="e">
        <f>IF($X18="","",$X18)</f>
        <v>#N/A</v>
      </c>
      <c r="T20" s="16" t="s">
        <v>34</v>
      </c>
      <c r="U20" s="17" t="e">
        <f>IF($V18="","",$V18)</f>
        <v>#N/A</v>
      </c>
      <c r="V20" s="542"/>
      <c r="W20" s="543"/>
      <c r="X20" s="543"/>
      <c r="Y20" s="545"/>
      <c r="Z20" s="546"/>
      <c r="AA20" s="546"/>
      <c r="AB20" s="546"/>
      <c r="AC20" s="547"/>
      <c r="AD20" s="549"/>
      <c r="AE20" s="550"/>
      <c r="AF20" s="586"/>
      <c r="AG20" s="548"/>
      <c r="AH20" s="78"/>
      <c r="AK20" s="2">
        <f t="shared" si="0"/>
      </c>
      <c r="AL20" s="2">
        <f t="shared" si="1"/>
        <v>0</v>
      </c>
    </row>
    <row r="21" spans="1:34" ht="24.75" customHeight="1">
      <c r="A21" s="4"/>
      <c r="B21" s="82"/>
      <c r="C21" s="82"/>
      <c r="D21" s="10"/>
      <c r="E21" s="10"/>
      <c r="F21" s="10"/>
      <c r="G21" s="10"/>
      <c r="H21" s="10"/>
      <c r="I21" s="10"/>
      <c r="J21" s="83"/>
      <c r="K21" s="10"/>
      <c r="L21" s="83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3"/>
      <c r="AH21" s="78"/>
    </row>
    <row r="22" spans="1:34" ht="24.75" customHeight="1">
      <c r="A22" s="4"/>
      <c r="B22" s="82"/>
      <c r="C22" s="82"/>
      <c r="D22" s="10"/>
      <c r="E22" s="10"/>
      <c r="F22" s="10"/>
      <c r="G22" s="10"/>
      <c r="H22" s="10"/>
      <c r="I22" s="10"/>
      <c r="J22" s="83"/>
      <c r="K22" s="10"/>
      <c r="L22" s="8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3"/>
      <c r="AH22" s="78"/>
    </row>
    <row r="23" spans="1:34" ht="24.75" customHeight="1" thickBot="1">
      <c r="A23" s="4"/>
      <c r="B23" s="57"/>
      <c r="C23" s="57"/>
      <c r="D23" s="4"/>
      <c r="E23" s="4" t="str">
        <f>CONCATENATE(A24,"1")</f>
        <v>1</v>
      </c>
      <c r="F23" s="4"/>
      <c r="G23" s="4"/>
      <c r="H23" s="4" t="str">
        <f>CONCATENATE(A24,"2")</f>
        <v>2</v>
      </c>
      <c r="I23" s="4"/>
      <c r="J23" s="4"/>
      <c r="K23" s="4" t="str">
        <f>CONCATENATE(A24,"3")</f>
        <v>3</v>
      </c>
      <c r="L23" s="4"/>
      <c r="M23" s="4"/>
      <c r="N23" s="4" t="str">
        <f>CONCATENATE(A24,"4")</f>
        <v>4</v>
      </c>
      <c r="O23" s="4"/>
      <c r="P23" s="4"/>
      <c r="Q23" s="4" t="str">
        <f>CONCATENATE(A24,"5")</f>
        <v>5</v>
      </c>
      <c r="R23" s="4"/>
      <c r="S23" s="4"/>
      <c r="T23" s="4" t="str">
        <f>CONCATENATE(A24,"6")</f>
        <v>6</v>
      </c>
      <c r="U23" s="4"/>
      <c r="V23" s="4"/>
      <c r="W23" s="4"/>
      <c r="X23" s="4"/>
      <c r="Y23" s="11"/>
      <c r="Z23" s="11"/>
      <c r="AA23" s="11"/>
      <c r="AB23" s="11"/>
      <c r="AC23" s="11"/>
      <c r="AD23" s="11"/>
      <c r="AE23" s="11"/>
      <c r="AF23" s="11"/>
      <c r="AG23" s="3"/>
      <c r="AH23" s="78"/>
    </row>
    <row r="24" spans="1:34" ht="34.5" customHeight="1">
      <c r="A24" s="501"/>
      <c r="B24" s="503" t="s">
        <v>68</v>
      </c>
      <c r="C24" s="503"/>
      <c r="D24" s="495" t="e">
        <f>B26</f>
        <v>#N/A</v>
      </c>
      <c r="E24" s="496"/>
      <c r="F24" s="497"/>
      <c r="G24" s="495" t="e">
        <f>B28</f>
        <v>#N/A</v>
      </c>
      <c r="H24" s="496"/>
      <c r="I24" s="497"/>
      <c r="J24" s="495" t="e">
        <f>B30</f>
        <v>#N/A</v>
      </c>
      <c r="K24" s="496"/>
      <c r="L24" s="497"/>
      <c r="M24" s="495" t="e">
        <f>B32</f>
        <v>#N/A</v>
      </c>
      <c r="N24" s="496"/>
      <c r="O24" s="497"/>
      <c r="P24" s="495" t="e">
        <f>B34</f>
        <v>#N/A</v>
      </c>
      <c r="Q24" s="496"/>
      <c r="R24" s="497"/>
      <c r="S24" s="495" t="e">
        <f>B36</f>
        <v>#N/A</v>
      </c>
      <c r="T24" s="496"/>
      <c r="U24" s="497"/>
      <c r="V24" s="495"/>
      <c r="W24" s="496"/>
      <c r="X24" s="496"/>
      <c r="Y24" s="509" t="s">
        <v>36</v>
      </c>
      <c r="Z24" s="511" t="s">
        <v>37</v>
      </c>
      <c r="AA24" s="511" t="s">
        <v>38</v>
      </c>
      <c r="AB24" s="513" t="s">
        <v>39</v>
      </c>
      <c r="AC24" s="505" t="s">
        <v>40</v>
      </c>
      <c r="AD24" s="515" t="s">
        <v>43</v>
      </c>
      <c r="AE24" s="517" t="s">
        <v>41</v>
      </c>
      <c r="AF24" s="505" t="s">
        <v>42</v>
      </c>
      <c r="AG24" s="507" t="s">
        <v>35</v>
      </c>
      <c r="AH24" s="4"/>
    </row>
    <row r="25" spans="1:34" ht="34.5" customHeight="1">
      <c r="A25" s="502"/>
      <c r="B25" s="504"/>
      <c r="C25" s="504"/>
      <c r="D25" s="498"/>
      <c r="E25" s="499"/>
      <c r="F25" s="500"/>
      <c r="G25" s="498"/>
      <c r="H25" s="499"/>
      <c r="I25" s="500"/>
      <c r="J25" s="498"/>
      <c r="K25" s="499"/>
      <c r="L25" s="500"/>
      <c r="M25" s="498"/>
      <c r="N25" s="499"/>
      <c r="O25" s="500"/>
      <c r="P25" s="498"/>
      <c r="Q25" s="499"/>
      <c r="R25" s="500"/>
      <c r="S25" s="498"/>
      <c r="T25" s="499"/>
      <c r="U25" s="500"/>
      <c r="V25" s="498"/>
      <c r="W25" s="499"/>
      <c r="X25" s="499"/>
      <c r="Y25" s="510"/>
      <c r="Z25" s="512"/>
      <c r="AA25" s="512"/>
      <c r="AB25" s="514"/>
      <c r="AC25" s="506"/>
      <c r="AD25" s="516"/>
      <c r="AE25" s="518"/>
      <c r="AF25" s="506"/>
      <c r="AG25" s="508"/>
      <c r="AH25" s="4"/>
    </row>
    <row r="26" spans="1:38" ht="34.5" customHeight="1">
      <c r="A26" s="522" t="str">
        <f>CONCATENATE(A24,1)</f>
        <v>1</v>
      </c>
      <c r="B26" s="582" t="e">
        <f>VLOOKUP(A26,'チーム表'!C:D,2,FALSE)</f>
        <v>#N/A</v>
      </c>
      <c r="C26" s="582"/>
      <c r="D26" s="525"/>
      <c r="E26" s="526"/>
      <c r="F26" s="527"/>
      <c r="G26" s="85" t="str">
        <f>CONCATENATE($A26,H23)</f>
        <v>12</v>
      </c>
      <c r="H26" s="10" t="e">
        <f>IF(G27="","",IF(G27=I27,"△",IF(G27&gt;I27,"〇","×")))</f>
        <v>#N/A</v>
      </c>
      <c r="I26" s="86" t="str">
        <f>CONCATENATE(H23,$A26)</f>
        <v>21</v>
      </c>
      <c r="J26" s="85" t="str">
        <f>CONCATENATE($A26,K23)</f>
        <v>13</v>
      </c>
      <c r="K26" s="10" t="e">
        <f>IF(J27="","",IF(J27=L27,"△",IF(J27&gt;L27,"〇","×")))</f>
        <v>#N/A</v>
      </c>
      <c r="L26" s="86" t="str">
        <f>CONCATENATE(K23,$A26)</f>
        <v>31</v>
      </c>
      <c r="M26" s="85" t="str">
        <f>CONCATENATE($A26,N23)</f>
        <v>14</v>
      </c>
      <c r="N26" s="10" t="e">
        <f>IF(M27="","",IF(M27=O27,"△",IF(M27&gt;O27,"〇","×")))</f>
        <v>#N/A</v>
      </c>
      <c r="O26" s="86" t="str">
        <f>CONCATENATE(N23,$A26)</f>
        <v>41</v>
      </c>
      <c r="P26" s="85" t="str">
        <f>CONCATENATE($A26,Q23)</f>
        <v>15</v>
      </c>
      <c r="Q26" s="10" t="e">
        <f>IF(P27="","",IF(P27=R27,"△",IF(P27&gt;R27,"〇","×")))</f>
        <v>#N/A</v>
      </c>
      <c r="R26" s="86" t="str">
        <f>CONCATENATE(Q23,$A26)</f>
        <v>51</v>
      </c>
      <c r="S26" s="85" t="str">
        <f>CONCATENATE($A26,T23)</f>
        <v>16</v>
      </c>
      <c r="T26" s="10" t="e">
        <f>IF(S27="","",IF(S27=U27,"△",IF(S27&gt;U27,"〇","×")))</f>
        <v>#N/A</v>
      </c>
      <c r="U26" s="86" t="str">
        <f>CONCATENATE(T23,$A26)</f>
        <v>61</v>
      </c>
      <c r="V26" s="85"/>
      <c r="W26" s="10"/>
      <c r="X26" s="86"/>
      <c r="Y26" s="531">
        <f>COUNTIF($E26:$T26,"〇")</f>
        <v>0</v>
      </c>
      <c r="Z26" s="533">
        <f>COUNTIF($E26:$T26,"×")</f>
        <v>0</v>
      </c>
      <c r="AA26" s="533">
        <f>COUNTIF($E26:$T26,"△")</f>
        <v>0</v>
      </c>
      <c r="AB26" s="533">
        <f>Y26*2+AA26</f>
        <v>0</v>
      </c>
      <c r="AC26" s="519" t="e">
        <f>IF(G27="","",D27+G27+M27+P27+J27+S27)</f>
        <v>#N/A</v>
      </c>
      <c r="AD26" s="535" t="e">
        <f>IF(AC26="","",AB26*100+AC26)</f>
        <v>#N/A</v>
      </c>
      <c r="AE26" s="536" t="e">
        <f>IF(AC26="","",F27+I27+L27+O27+R27+U27)</f>
        <v>#N/A</v>
      </c>
      <c r="AF26" s="519" t="e">
        <f>IF(AD26="","",RANK(AD26,AD26:AD37,0))</f>
        <v>#N/A</v>
      </c>
      <c r="AG26" s="520"/>
      <c r="AH26" s="113" t="e">
        <f>CONCATENATE(A24,AF26)</f>
        <v>#N/A</v>
      </c>
      <c r="AI26" s="114" t="e">
        <f>B26</f>
        <v>#N/A</v>
      </c>
      <c r="AK26" s="2" t="e">
        <f>CONCATENATE(A$5,AF26)</f>
        <v>#N/A</v>
      </c>
      <c r="AL26" s="2" t="e">
        <f>$B26</f>
        <v>#N/A</v>
      </c>
    </row>
    <row r="27" spans="1:38" ht="34.5" customHeight="1">
      <c r="A27" s="523"/>
      <c r="B27" s="582"/>
      <c r="C27" s="582"/>
      <c r="D27" s="528"/>
      <c r="E27" s="529"/>
      <c r="F27" s="530"/>
      <c r="G27" s="22" t="e">
        <f>VLOOKUP(G26,'対戦表'!$AG:$AH,2,0)</f>
        <v>#N/A</v>
      </c>
      <c r="H27" s="6" t="s">
        <v>0</v>
      </c>
      <c r="I27" s="23" t="e">
        <f>VLOOKUP(I26,'対戦表'!$AG:$AH,2,0)</f>
        <v>#N/A</v>
      </c>
      <c r="J27" s="22" t="e">
        <f>VLOOKUP(J26,'対戦表'!$AG:$AH,2,0)</f>
        <v>#N/A</v>
      </c>
      <c r="K27" s="6" t="s">
        <v>0</v>
      </c>
      <c r="L27" s="23" t="e">
        <f>VLOOKUP(L26,'対戦表'!$AG:$AH,2,0)</f>
        <v>#N/A</v>
      </c>
      <c r="M27" s="22" t="e">
        <f>VLOOKUP(M26,'対戦表'!$AG:$AH,2,0)</f>
        <v>#N/A</v>
      </c>
      <c r="N27" s="6" t="s">
        <v>0</v>
      </c>
      <c r="O27" s="23" t="e">
        <f>VLOOKUP(O26,'対戦表'!$AG:$AH,2,0)</f>
        <v>#N/A</v>
      </c>
      <c r="P27" s="22" t="e">
        <f>VLOOKUP(P26,'対戦表'!$AG:$AH,2,0)</f>
        <v>#N/A</v>
      </c>
      <c r="Q27" s="6" t="s">
        <v>0</v>
      </c>
      <c r="R27" s="23" t="e">
        <f>VLOOKUP(R26,'対戦表'!$AG:$AH,2,0)</f>
        <v>#N/A</v>
      </c>
      <c r="S27" s="22" t="e">
        <f>VLOOKUP(S26,'対戦表'!$AG:$AH,2,0)</f>
        <v>#N/A</v>
      </c>
      <c r="T27" s="6" t="s">
        <v>0</v>
      </c>
      <c r="U27" s="23" t="e">
        <f>VLOOKUP(U26,'対戦表'!$AG:$AH,2,0)</f>
        <v>#N/A</v>
      </c>
      <c r="V27" s="5"/>
      <c r="W27" s="6"/>
      <c r="X27" s="7"/>
      <c r="Y27" s="532"/>
      <c r="Z27" s="534"/>
      <c r="AA27" s="534"/>
      <c r="AB27" s="534"/>
      <c r="AC27" s="519"/>
      <c r="AD27" s="535"/>
      <c r="AE27" s="536"/>
      <c r="AF27" s="519"/>
      <c r="AG27" s="521"/>
      <c r="AH27" s="78"/>
      <c r="AK27" s="2">
        <f aca="true" t="shared" si="2" ref="AK27:AK37">CONCATENATE(A$5,AF27)</f>
      </c>
      <c r="AL27" s="2">
        <f aca="true" t="shared" si="3" ref="AL27:AL37">$B27</f>
        <v>0</v>
      </c>
    </row>
    <row r="28" spans="1:38" ht="34.5" customHeight="1">
      <c r="A28" s="522" t="str">
        <f>CONCATENATE(A24,2)</f>
        <v>2</v>
      </c>
      <c r="B28" s="582" t="e">
        <f>VLOOKUP(A28,'チーム表'!C:D,2,FALSE)</f>
        <v>#N/A</v>
      </c>
      <c r="C28" s="582"/>
      <c r="D28" s="13"/>
      <c r="E28" s="10" t="e">
        <f>IF(D29="","",IF(D29=F29,"△",IF(D29&gt;F29,"〇","×")))</f>
        <v>#N/A</v>
      </c>
      <c r="F28" s="14"/>
      <c r="G28" s="525"/>
      <c r="H28" s="526"/>
      <c r="I28" s="527"/>
      <c r="J28" s="85" t="str">
        <f>CONCATENATE($A28,K23)</f>
        <v>23</v>
      </c>
      <c r="K28" s="10" t="e">
        <f>IF(J29="","",IF(J29=L29,"△",IF(J29&gt;L29,"〇","×")))</f>
        <v>#N/A</v>
      </c>
      <c r="L28" s="86" t="str">
        <f>CONCATENATE(K23,$A28)</f>
        <v>32</v>
      </c>
      <c r="M28" s="85" t="str">
        <f>CONCATENATE($A28,N23)</f>
        <v>24</v>
      </c>
      <c r="N28" s="10" t="e">
        <f>IF(M29="","",IF(M29=O29,"△",IF(M29&gt;O29,"〇","×")))</f>
        <v>#N/A</v>
      </c>
      <c r="O28" s="86" t="str">
        <f>CONCATENATE(N23,$A28)</f>
        <v>42</v>
      </c>
      <c r="P28" s="85" t="str">
        <f>CONCATENATE($A28,Q23)</f>
        <v>25</v>
      </c>
      <c r="Q28" s="10" t="e">
        <f>IF(P29="","",IF(P29=R29,"△",IF(P29&gt;R29,"〇","×")))</f>
        <v>#N/A</v>
      </c>
      <c r="R28" s="86" t="str">
        <f>CONCATENATE(Q23,$A28)</f>
        <v>52</v>
      </c>
      <c r="S28" s="85" t="str">
        <f>CONCATENATE($A28,T23)</f>
        <v>26</v>
      </c>
      <c r="T28" s="10" t="e">
        <f>IF(S29="","",IF(S29=U29,"△",IF(S29&gt;U29,"〇","×")))</f>
        <v>#N/A</v>
      </c>
      <c r="U28" s="86" t="str">
        <f>CONCATENATE(T23,$A28)</f>
        <v>62</v>
      </c>
      <c r="V28" s="85"/>
      <c r="W28" s="10"/>
      <c r="X28" s="86"/>
      <c r="Y28" s="531">
        <f>COUNTIF($E28:$T28,"〇")</f>
        <v>0</v>
      </c>
      <c r="Z28" s="533">
        <f>COUNTIF($E28:$T28,"×")</f>
        <v>0</v>
      </c>
      <c r="AA28" s="533">
        <f>COUNTIF($E28:$T28,"△")</f>
        <v>0</v>
      </c>
      <c r="AB28" s="533">
        <f>Y28*2+AA28</f>
        <v>0</v>
      </c>
      <c r="AC28" s="519" t="e">
        <f>IF(D29="","",D29+G29+M29+P29+J29+S29)</f>
        <v>#N/A</v>
      </c>
      <c r="AD28" s="535" t="e">
        <f>IF(AC28="","",AB28*100+AC28)</f>
        <v>#N/A</v>
      </c>
      <c r="AE28" s="536" t="e">
        <f>IF(AC28="","",F29+I29+L29+O29+R29+U29)</f>
        <v>#N/A</v>
      </c>
      <c r="AF28" s="519" t="e">
        <f>IF(AD28="","",RANK(AD28,AD26:AD37,0))</f>
        <v>#N/A</v>
      </c>
      <c r="AG28" s="520"/>
      <c r="AH28" s="113" t="e">
        <f>CONCATENATE(A24,AF28)</f>
        <v>#N/A</v>
      </c>
      <c r="AI28" s="114" t="e">
        <f>B28</f>
        <v>#N/A</v>
      </c>
      <c r="AK28" s="2" t="e">
        <f t="shared" si="2"/>
        <v>#N/A</v>
      </c>
      <c r="AL28" s="2" t="e">
        <f t="shared" si="3"/>
        <v>#N/A</v>
      </c>
    </row>
    <row r="29" spans="1:38" ht="34.5" customHeight="1">
      <c r="A29" s="523"/>
      <c r="B29" s="582"/>
      <c r="C29" s="582"/>
      <c r="D29" s="13" t="e">
        <f>IF(I27="","",I27)</f>
        <v>#N/A</v>
      </c>
      <c r="E29" s="10" t="s">
        <v>1</v>
      </c>
      <c r="F29" s="14" t="e">
        <f>IF(G27="","",G27)</f>
        <v>#N/A</v>
      </c>
      <c r="G29" s="528"/>
      <c r="H29" s="529"/>
      <c r="I29" s="530"/>
      <c r="J29" s="22" t="e">
        <f>VLOOKUP(J28,'対戦表'!$AG:$AH,2,0)</f>
        <v>#N/A</v>
      </c>
      <c r="K29" s="6" t="s">
        <v>0</v>
      </c>
      <c r="L29" s="23" t="e">
        <f>VLOOKUP(L28,'対戦表'!$AG:$AH,2,0)</f>
        <v>#N/A</v>
      </c>
      <c r="M29" s="22" t="e">
        <f>VLOOKUP(M28,'対戦表'!$AG:$AH,2,0)</f>
        <v>#N/A</v>
      </c>
      <c r="N29" s="6" t="s">
        <v>0</v>
      </c>
      <c r="O29" s="23" t="e">
        <f>VLOOKUP(O28,'対戦表'!$AG:$AH,2,0)</f>
        <v>#N/A</v>
      </c>
      <c r="P29" s="22" t="e">
        <f>VLOOKUP(P28,'対戦表'!$AG:$AH,2,0)</f>
        <v>#N/A</v>
      </c>
      <c r="Q29" s="6" t="s">
        <v>0</v>
      </c>
      <c r="R29" s="23" t="e">
        <f>VLOOKUP(R28,'対戦表'!$AG:$AH,2,0)</f>
        <v>#N/A</v>
      </c>
      <c r="S29" s="22" t="e">
        <f>VLOOKUP(S28,'対戦表'!$AG:$AH,2,0)</f>
        <v>#N/A</v>
      </c>
      <c r="T29" s="6" t="s">
        <v>0</v>
      </c>
      <c r="U29" s="23" t="e">
        <f>VLOOKUP(U28,'対戦表'!$AG:$AH,2,0)</f>
        <v>#N/A</v>
      </c>
      <c r="V29" s="5"/>
      <c r="W29" s="6"/>
      <c r="X29" s="7"/>
      <c r="Y29" s="532"/>
      <c r="Z29" s="534"/>
      <c r="AA29" s="534"/>
      <c r="AB29" s="534"/>
      <c r="AC29" s="519"/>
      <c r="AD29" s="535"/>
      <c r="AE29" s="536"/>
      <c r="AF29" s="519"/>
      <c r="AG29" s="521"/>
      <c r="AH29" s="78"/>
      <c r="AK29" s="2">
        <f t="shared" si="2"/>
      </c>
      <c r="AL29" s="2">
        <f t="shared" si="3"/>
        <v>0</v>
      </c>
    </row>
    <row r="30" spans="1:38" ht="34.5" customHeight="1">
      <c r="A30" s="522" t="str">
        <f>CONCATENATE(A24,3)</f>
        <v>3</v>
      </c>
      <c r="B30" s="582" t="e">
        <f>VLOOKUP(A30,'チーム表'!C:D,2,FALSE)</f>
        <v>#N/A</v>
      </c>
      <c r="C30" s="582"/>
      <c r="D30" s="8"/>
      <c r="E30" s="12" t="e">
        <f>IF(D31="","",IF(D31=F31,"△",IF(D31&gt;F31,"〇","×")))</f>
        <v>#N/A</v>
      </c>
      <c r="F30" s="9"/>
      <c r="G30" s="8"/>
      <c r="H30" s="12" t="e">
        <f>IF(G31="","",IF(G31=I31,"△",IF(G31&gt;I31,"〇","×")))</f>
        <v>#N/A</v>
      </c>
      <c r="I30" s="9"/>
      <c r="J30" s="525"/>
      <c r="K30" s="526"/>
      <c r="L30" s="527"/>
      <c r="M30" s="85" t="str">
        <f>CONCATENATE($A30,N23)</f>
        <v>34</v>
      </c>
      <c r="N30" s="10" t="e">
        <f>IF(M31="","",IF(M31=O31,"△",IF(M31&gt;O31,"〇","×")))</f>
        <v>#N/A</v>
      </c>
      <c r="O30" s="86" t="str">
        <f>CONCATENATE(N23,$A30)</f>
        <v>43</v>
      </c>
      <c r="P30" s="85" t="str">
        <f>CONCATENATE($A30,Q23)</f>
        <v>35</v>
      </c>
      <c r="Q30" s="10" t="e">
        <f>IF(P31="","",IF(P31=R31,"△",IF(P31&gt;R31,"〇","×")))</f>
        <v>#N/A</v>
      </c>
      <c r="R30" s="86" t="str">
        <f>CONCATENATE(Q23,$A30)</f>
        <v>53</v>
      </c>
      <c r="S30" s="85" t="str">
        <f>CONCATENATE($A30,T23)</f>
        <v>36</v>
      </c>
      <c r="T30" s="10" t="e">
        <f>IF(S31="","",IF(S31=U31,"△",IF(S31&gt;U31,"〇","×")))</f>
        <v>#N/A</v>
      </c>
      <c r="U30" s="86" t="str">
        <f>CONCATENATE(T23,$A30)</f>
        <v>63</v>
      </c>
      <c r="V30" s="85"/>
      <c r="W30" s="10"/>
      <c r="X30" s="86"/>
      <c r="Y30" s="531">
        <f>COUNTIF($E30:$T30,"〇")</f>
        <v>0</v>
      </c>
      <c r="Z30" s="533">
        <f>COUNTIF($E30:$T30,"×")</f>
        <v>0</v>
      </c>
      <c r="AA30" s="533">
        <f>COUNTIF($E30:$T30,"△")</f>
        <v>0</v>
      </c>
      <c r="AB30" s="533">
        <f>Y30*2+AA30</f>
        <v>0</v>
      </c>
      <c r="AC30" s="519" t="e">
        <f>IF(G31="","",D31+G31+M31+P31+J31+S31)</f>
        <v>#N/A</v>
      </c>
      <c r="AD30" s="535" t="e">
        <f>IF(AC30="","",AB30*100+AC30)</f>
        <v>#N/A</v>
      </c>
      <c r="AE30" s="536" t="e">
        <f>IF(AC30="","",F31+I31+L31+O31+R31+U31)</f>
        <v>#N/A</v>
      </c>
      <c r="AF30" s="519" t="e">
        <f>IF(AD30="","",RANK(AD30,AD26:AD37,0))</f>
        <v>#N/A</v>
      </c>
      <c r="AG30" s="521"/>
      <c r="AH30" s="113" t="e">
        <f>CONCATENATE(A24,AF30)</f>
        <v>#N/A</v>
      </c>
      <c r="AI30" s="114" t="e">
        <f>B30</f>
        <v>#N/A</v>
      </c>
      <c r="AK30" s="2" t="e">
        <f t="shared" si="2"/>
        <v>#N/A</v>
      </c>
      <c r="AL30" s="2" t="e">
        <f t="shared" si="3"/>
        <v>#N/A</v>
      </c>
    </row>
    <row r="31" spans="1:38" ht="34.5" customHeight="1">
      <c r="A31" s="523"/>
      <c r="B31" s="582"/>
      <c r="C31" s="582"/>
      <c r="D31" s="5" t="e">
        <f>IF(L27="","",L27)</f>
        <v>#N/A</v>
      </c>
      <c r="E31" s="6" t="s">
        <v>1</v>
      </c>
      <c r="F31" s="7" t="e">
        <f>IF(J27="","",J27)</f>
        <v>#N/A</v>
      </c>
      <c r="G31" s="5" t="e">
        <f>IF(L29="","",L29)</f>
        <v>#N/A</v>
      </c>
      <c r="H31" s="6" t="s">
        <v>1</v>
      </c>
      <c r="I31" s="7" t="e">
        <f>IF(J29="","",J29)</f>
        <v>#N/A</v>
      </c>
      <c r="J31" s="528"/>
      <c r="K31" s="529"/>
      <c r="L31" s="530"/>
      <c r="M31" s="22" t="e">
        <f>VLOOKUP(M30,'対戦表'!$AG:$AH,2,0)</f>
        <v>#N/A</v>
      </c>
      <c r="N31" s="6" t="s">
        <v>0</v>
      </c>
      <c r="O31" s="23" t="e">
        <f>VLOOKUP(O30,'対戦表'!$AG:$AH,2,0)</f>
        <v>#N/A</v>
      </c>
      <c r="P31" s="22" t="e">
        <f>VLOOKUP(P30,'対戦表'!$AG:$AH,2,0)</f>
        <v>#N/A</v>
      </c>
      <c r="Q31" s="6" t="s">
        <v>0</v>
      </c>
      <c r="R31" s="23" t="e">
        <f>VLOOKUP(R30,'対戦表'!$AG:$AH,2,0)</f>
        <v>#N/A</v>
      </c>
      <c r="S31" s="22" t="e">
        <f>VLOOKUP(S30,'対戦表'!$AG:$AH,2,0)</f>
        <v>#N/A</v>
      </c>
      <c r="T31" s="6" t="s">
        <v>0</v>
      </c>
      <c r="U31" s="23" t="e">
        <f>VLOOKUP(U30,'対戦表'!$AG:$AH,2,0)</f>
        <v>#N/A</v>
      </c>
      <c r="V31" s="5"/>
      <c r="W31" s="6"/>
      <c r="X31" s="7"/>
      <c r="Y31" s="532"/>
      <c r="Z31" s="534"/>
      <c r="AA31" s="534"/>
      <c r="AB31" s="534"/>
      <c r="AC31" s="519"/>
      <c r="AD31" s="535"/>
      <c r="AE31" s="536"/>
      <c r="AF31" s="519"/>
      <c r="AG31" s="521"/>
      <c r="AH31" s="78"/>
      <c r="AK31" s="2">
        <f t="shared" si="2"/>
      </c>
      <c r="AL31" s="2">
        <f t="shared" si="3"/>
        <v>0</v>
      </c>
    </row>
    <row r="32" spans="1:38" ht="34.5" customHeight="1">
      <c r="A32" s="522" t="str">
        <f>CONCATENATE(A24,4)</f>
        <v>4</v>
      </c>
      <c r="B32" s="582" t="e">
        <f>VLOOKUP(A32,'チーム表'!C:D,2,FALSE)</f>
        <v>#N/A</v>
      </c>
      <c r="C32" s="582"/>
      <c r="D32" s="8"/>
      <c r="E32" s="12" t="e">
        <f>IF(D33="","",IF(D33=F33,"△",IF(D33&gt;F33,"〇","×")))</f>
        <v>#N/A</v>
      </c>
      <c r="F32" s="9"/>
      <c r="G32" s="8"/>
      <c r="H32" s="12" t="e">
        <f>IF(G33="","",IF(G33=I33,"△",IF(G33&gt;I33,"〇","×")))</f>
        <v>#N/A</v>
      </c>
      <c r="I32" s="9"/>
      <c r="J32" s="8"/>
      <c r="K32" s="12" t="e">
        <f>IF(J33="","",IF(J33=L33,"△",IF(J33&gt;L33,"〇","×")))</f>
        <v>#N/A</v>
      </c>
      <c r="L32" s="9"/>
      <c r="M32" s="525"/>
      <c r="N32" s="526"/>
      <c r="O32" s="526"/>
      <c r="P32" s="85" t="str">
        <f>CONCATENATE($A32,Q23)</f>
        <v>45</v>
      </c>
      <c r="Q32" s="10" t="e">
        <f>IF(P33="","",IF(P33=R33,"△",IF(P33&gt;R33,"〇","×")))</f>
        <v>#N/A</v>
      </c>
      <c r="R32" s="86" t="str">
        <f>CONCATENATE(Q23,$A32)</f>
        <v>54</v>
      </c>
      <c r="S32" s="85" t="str">
        <f>CONCATENATE($A32,T23)</f>
        <v>46</v>
      </c>
      <c r="T32" s="10" t="e">
        <f>IF(S33="","",IF(S33=U33,"△",IF(S33&gt;U33,"〇","×")))</f>
        <v>#N/A</v>
      </c>
      <c r="U32" s="86" t="str">
        <f>CONCATENATE(T23,$A32)</f>
        <v>64</v>
      </c>
      <c r="V32" s="85"/>
      <c r="W32" s="10"/>
      <c r="X32" s="86"/>
      <c r="Y32" s="531">
        <f>COUNTIF($E32:$T32,"〇")</f>
        <v>0</v>
      </c>
      <c r="Z32" s="533">
        <f>COUNTIF($E32:$T32,"×")</f>
        <v>0</v>
      </c>
      <c r="AA32" s="533">
        <f>COUNTIF($E32:$T32,"△")</f>
        <v>0</v>
      </c>
      <c r="AB32" s="533">
        <f>Y32*2+AA32</f>
        <v>0</v>
      </c>
      <c r="AC32" s="519" t="e">
        <f>IF(G33="","",D33+G33+M33+P33+J33+S33)</f>
        <v>#N/A</v>
      </c>
      <c r="AD32" s="535" t="e">
        <f>IF(AC32="","",AB32*100+AC32)</f>
        <v>#N/A</v>
      </c>
      <c r="AE32" s="536" t="e">
        <f>IF(AC32="","",F33+I33+L33+O33+R33+U33)</f>
        <v>#N/A</v>
      </c>
      <c r="AF32" s="519" t="e">
        <f>IF(AD32="","",RANK(AD32,AD26:AD37,0))</f>
        <v>#N/A</v>
      </c>
      <c r="AG32" s="537"/>
      <c r="AH32" s="113" t="e">
        <f>CONCATENATE(A24,AF32)</f>
        <v>#N/A</v>
      </c>
      <c r="AI32" s="114" t="e">
        <f>B32</f>
        <v>#N/A</v>
      </c>
      <c r="AK32" s="2" t="e">
        <f t="shared" si="2"/>
        <v>#N/A</v>
      </c>
      <c r="AL32" s="2" t="e">
        <f t="shared" si="3"/>
        <v>#N/A</v>
      </c>
    </row>
    <row r="33" spans="1:38" ht="34.5" customHeight="1">
      <c r="A33" s="523"/>
      <c r="B33" s="584"/>
      <c r="C33" s="584"/>
      <c r="D33" s="13" t="e">
        <f>IF(O27="","",O27)</f>
        <v>#N/A</v>
      </c>
      <c r="E33" s="10" t="s">
        <v>1</v>
      </c>
      <c r="F33" s="14" t="e">
        <f>IF(M27="","",M27)</f>
        <v>#N/A</v>
      </c>
      <c r="G33" s="13" t="e">
        <f>IF(O29="","",O29)</f>
        <v>#N/A</v>
      </c>
      <c r="H33" s="10" t="s">
        <v>1</v>
      </c>
      <c r="I33" s="14" t="e">
        <f>IF(M29="","",M29)</f>
        <v>#N/A</v>
      </c>
      <c r="J33" s="13" t="e">
        <f>IF(O31="","",O31)</f>
        <v>#N/A</v>
      </c>
      <c r="K33" s="10" t="s">
        <v>1</v>
      </c>
      <c r="L33" s="14" t="e">
        <f>IF(M31="","",M31)</f>
        <v>#N/A</v>
      </c>
      <c r="M33" s="540"/>
      <c r="N33" s="541"/>
      <c r="O33" s="541"/>
      <c r="P33" s="22" t="e">
        <f>VLOOKUP(P32,'対戦表'!$AG:$AH,2,0)</f>
        <v>#N/A</v>
      </c>
      <c r="Q33" s="6" t="s">
        <v>0</v>
      </c>
      <c r="R33" s="23" t="e">
        <f>VLOOKUP(R32,'対戦表'!$AG:$AH,2,0)</f>
        <v>#N/A</v>
      </c>
      <c r="S33" s="22" t="e">
        <f>VLOOKUP(S32,'対戦表'!$AG:$AH,2,0)</f>
        <v>#N/A</v>
      </c>
      <c r="T33" s="6" t="s">
        <v>0</v>
      </c>
      <c r="U33" s="23" t="e">
        <f>VLOOKUP(U32,'対戦表'!$AG:$AH,2,0)</f>
        <v>#N/A</v>
      </c>
      <c r="V33" s="5"/>
      <c r="W33" s="6"/>
      <c r="X33" s="7"/>
      <c r="Y33" s="532"/>
      <c r="Z33" s="534"/>
      <c r="AA33" s="534"/>
      <c r="AB33" s="534"/>
      <c r="AC33" s="519"/>
      <c r="AD33" s="535"/>
      <c r="AE33" s="536"/>
      <c r="AF33" s="519"/>
      <c r="AG33" s="538"/>
      <c r="AH33" s="78"/>
      <c r="AK33" s="2">
        <f t="shared" si="2"/>
      </c>
      <c r="AL33" s="2">
        <f t="shared" si="3"/>
        <v>0</v>
      </c>
    </row>
    <row r="34" spans="1:38" ht="34.5" customHeight="1">
      <c r="A34" s="522" t="str">
        <f>CONCATENATE(A24,5)</f>
        <v>5</v>
      </c>
      <c r="B34" s="582" t="e">
        <f>VLOOKUP(A34,'チーム表'!C:D,2,FALSE)</f>
        <v>#N/A</v>
      </c>
      <c r="C34" s="582"/>
      <c r="D34" s="8"/>
      <c r="E34" s="12" t="e">
        <f>IF(D35="","",IF(D35=F35,"△",IF(D35&gt;F35,"〇","×")))</f>
        <v>#N/A</v>
      </c>
      <c r="F34" s="9"/>
      <c r="G34" s="8"/>
      <c r="H34" s="12" t="e">
        <f>IF(G35="","",IF(G35=I35,"△",IF(G35&gt;I35,"〇","×")))</f>
        <v>#N/A</v>
      </c>
      <c r="I34" s="9"/>
      <c r="J34" s="8"/>
      <c r="K34" s="12" t="e">
        <f>IF(J35="","",IF(J35=L35,"△",IF(J35&gt;L35,"〇","×")))</f>
        <v>#N/A</v>
      </c>
      <c r="L34" s="9"/>
      <c r="M34" s="8"/>
      <c r="N34" s="12" t="e">
        <f>IF(M35="","",IF(M35=O35,"△",IF(M35&gt;O35,"〇","×")))</f>
        <v>#N/A</v>
      </c>
      <c r="O34" s="9"/>
      <c r="P34" s="525">
        <f>IF(P35="","",IF(P35=R35,"△",IF(P35&gt;R35,"〇","×")))</f>
      </c>
      <c r="Q34" s="526"/>
      <c r="R34" s="527"/>
      <c r="S34" s="85" t="str">
        <f>CONCATENATE($A34,T23)</f>
        <v>56</v>
      </c>
      <c r="T34" s="10" t="e">
        <f>IF(S35="","",IF(S35=U35,"△",IF(S35&gt;U35,"〇","×")))</f>
        <v>#N/A</v>
      </c>
      <c r="U34" s="86" t="str">
        <f>CONCATENATE(T23,$A34)</f>
        <v>65</v>
      </c>
      <c r="V34" s="85"/>
      <c r="W34" s="10"/>
      <c r="X34" s="86"/>
      <c r="Y34" s="531">
        <f>COUNTIF($E34:$T34,"〇")</f>
        <v>0</v>
      </c>
      <c r="Z34" s="533">
        <f>COUNTIF($E34:$T34,"×")</f>
        <v>0</v>
      </c>
      <c r="AA34" s="533">
        <f>COUNTIF($E34:$T34,"△")</f>
        <v>0</v>
      </c>
      <c r="AB34" s="533">
        <f>Y34*2+AA34</f>
        <v>0</v>
      </c>
      <c r="AC34" s="519" t="e">
        <f>IF(G35="","",D35+G35+M35+P35+J35+S35)</f>
        <v>#N/A</v>
      </c>
      <c r="AD34" s="535" t="e">
        <f>IF(AC34="","",AB34*100+AC34)</f>
        <v>#N/A</v>
      </c>
      <c r="AE34" s="536" t="e">
        <f>IF(AC34="","",F35+I35+L35+O35+R35+U35)</f>
        <v>#N/A</v>
      </c>
      <c r="AF34" s="519" t="e">
        <f>IF(AD34="","",RANK(AD34,AD26:AD37,0))</f>
        <v>#N/A</v>
      </c>
      <c r="AG34" s="520"/>
      <c r="AH34" s="113" t="e">
        <f>CONCATENATE(A24,AF34)</f>
        <v>#N/A</v>
      </c>
      <c r="AI34" s="114" t="e">
        <f>B34</f>
        <v>#N/A</v>
      </c>
      <c r="AK34" s="2" t="e">
        <f t="shared" si="2"/>
        <v>#N/A</v>
      </c>
      <c r="AL34" s="2" t="e">
        <f t="shared" si="3"/>
        <v>#N/A</v>
      </c>
    </row>
    <row r="35" spans="1:38" ht="34.5" customHeight="1">
      <c r="A35" s="523"/>
      <c r="B35" s="582"/>
      <c r="C35" s="582"/>
      <c r="D35" s="5" t="e">
        <f>IF($R27="","",$R27)</f>
        <v>#N/A</v>
      </c>
      <c r="E35" s="6" t="s">
        <v>34</v>
      </c>
      <c r="F35" s="7" t="e">
        <f>IF($P27="","",$P27)</f>
        <v>#N/A</v>
      </c>
      <c r="G35" s="5" t="e">
        <f>IF($R29="","",$R29)</f>
        <v>#N/A</v>
      </c>
      <c r="H35" s="6" t="s">
        <v>34</v>
      </c>
      <c r="I35" s="7" t="e">
        <f>IF($P29="","",$P29)</f>
        <v>#N/A</v>
      </c>
      <c r="J35" s="5" t="e">
        <f>IF($R31="","",$R31)</f>
        <v>#N/A</v>
      </c>
      <c r="K35" s="6" t="s">
        <v>34</v>
      </c>
      <c r="L35" s="7" t="e">
        <f>IF($P31="","",$P31)</f>
        <v>#N/A</v>
      </c>
      <c r="M35" s="5" t="e">
        <f>IF($R33="","",$R33)</f>
        <v>#N/A</v>
      </c>
      <c r="N35" s="6" t="s">
        <v>34</v>
      </c>
      <c r="O35" s="7" t="e">
        <f>IF($P33="","",$P33)</f>
        <v>#N/A</v>
      </c>
      <c r="P35" s="528"/>
      <c r="Q35" s="529"/>
      <c r="R35" s="530"/>
      <c r="S35" s="22" t="e">
        <f>VLOOKUP(S34,'対戦表'!$AG:$AH,2,0)</f>
        <v>#N/A</v>
      </c>
      <c r="T35" s="6" t="s">
        <v>0</v>
      </c>
      <c r="U35" s="23" t="e">
        <f>VLOOKUP(U34,'対戦表'!$AG:$AH,2,0)</f>
        <v>#N/A</v>
      </c>
      <c r="V35" s="5"/>
      <c r="W35" s="6"/>
      <c r="X35" s="7"/>
      <c r="Y35" s="532"/>
      <c r="Z35" s="534"/>
      <c r="AA35" s="534"/>
      <c r="AB35" s="534"/>
      <c r="AC35" s="519"/>
      <c r="AD35" s="535"/>
      <c r="AE35" s="536"/>
      <c r="AF35" s="519"/>
      <c r="AG35" s="521"/>
      <c r="AH35" s="78">
        <f>CONCATENATE($A$5,AF35)</f>
      </c>
      <c r="AK35" s="2">
        <f t="shared" si="2"/>
      </c>
      <c r="AL35" s="2">
        <f t="shared" si="3"/>
        <v>0</v>
      </c>
    </row>
    <row r="36" spans="1:38" ht="34.5" customHeight="1">
      <c r="A36" s="522" t="str">
        <f>CONCATENATE(A24,6)</f>
        <v>6</v>
      </c>
      <c r="B36" s="582" t="e">
        <f>VLOOKUP(A36,'チーム表'!C:D,2,FALSE)</f>
        <v>#N/A</v>
      </c>
      <c r="C36" s="582"/>
      <c r="D36" s="13"/>
      <c r="E36" s="10" t="e">
        <f>IF(D37="","",IF(D37=F37,"△",IF(D37&gt;F37,"〇","×")))</f>
        <v>#N/A</v>
      </c>
      <c r="F36" s="14"/>
      <c r="G36" s="13"/>
      <c r="H36" s="10" t="e">
        <f>IF(G37="","",IF(G37=I37,"△",IF(G37&gt;I37,"〇","×")))</f>
        <v>#N/A</v>
      </c>
      <c r="I36" s="14"/>
      <c r="J36" s="13"/>
      <c r="K36" s="10" t="e">
        <f>IF(J37="","",IF(J37=L37,"△",IF(J37&gt;L37,"〇","×")))</f>
        <v>#N/A</v>
      </c>
      <c r="L36" s="14"/>
      <c r="M36" s="13"/>
      <c r="N36" s="10" t="e">
        <f>IF(M37="","",IF(M37=O37,"△",IF(M37&gt;O37,"〇","×")))</f>
        <v>#N/A</v>
      </c>
      <c r="O36" s="14"/>
      <c r="P36" s="13"/>
      <c r="Q36" s="10" t="e">
        <f>IF(P37="","",IF(P37=R37,"△",IF(P37&gt;R37,"〇","×")))</f>
        <v>#N/A</v>
      </c>
      <c r="R36" s="14"/>
      <c r="S36" s="525"/>
      <c r="T36" s="526"/>
      <c r="U36" s="526"/>
      <c r="V36" s="85"/>
      <c r="W36" s="10"/>
      <c r="X36" s="86"/>
      <c r="Y36" s="531">
        <f>COUNTIF($E36:$T36,"〇")</f>
        <v>0</v>
      </c>
      <c r="Z36" s="533">
        <f>COUNTIF($E36:$T36,"×")</f>
        <v>0</v>
      </c>
      <c r="AA36" s="533">
        <f>COUNTIF($E36:$T36,"△")</f>
        <v>0</v>
      </c>
      <c r="AB36" s="533">
        <f>Y36*2+AA36</f>
        <v>0</v>
      </c>
      <c r="AC36" s="519" t="e">
        <f>IF(G37="","",D37+G37+M37+P37+J37+S37)</f>
        <v>#N/A</v>
      </c>
      <c r="AD36" s="535" t="e">
        <f>IF(AC36="","",AB36*100+AC36)</f>
        <v>#N/A</v>
      </c>
      <c r="AE36" s="536" t="e">
        <f>IF(AC36="","",F37+I37+L37+O37+R37+U37)</f>
        <v>#N/A</v>
      </c>
      <c r="AF36" s="519" t="e">
        <f>IF(AD36="","",RANK(AD36,AD26:AD37,0))</f>
        <v>#N/A</v>
      </c>
      <c r="AG36" s="520"/>
      <c r="AH36" s="113" t="e">
        <f>CONCATENATE(A24,AF36)</f>
        <v>#N/A</v>
      </c>
      <c r="AI36" s="114" t="e">
        <f>B36</f>
        <v>#N/A</v>
      </c>
      <c r="AK36" s="2" t="e">
        <f t="shared" si="2"/>
        <v>#N/A</v>
      </c>
      <c r="AL36" s="2" t="e">
        <f t="shared" si="3"/>
        <v>#N/A</v>
      </c>
    </row>
    <row r="37" spans="1:38" ht="34.5" customHeight="1" thickBot="1">
      <c r="A37" s="551"/>
      <c r="B37" s="583"/>
      <c r="C37" s="583"/>
      <c r="D37" s="15" t="e">
        <f>IF($U27="","",$U27)</f>
        <v>#N/A</v>
      </c>
      <c r="E37" s="16" t="s">
        <v>34</v>
      </c>
      <c r="F37" s="17" t="e">
        <f>IF($S27="","",$S27)</f>
        <v>#N/A</v>
      </c>
      <c r="G37" s="15" t="e">
        <f>IF($U29="","",$U29)</f>
        <v>#N/A</v>
      </c>
      <c r="H37" s="16" t="s">
        <v>34</v>
      </c>
      <c r="I37" s="17" t="e">
        <f>IF($S29="","",$S29)</f>
        <v>#N/A</v>
      </c>
      <c r="J37" s="15" t="e">
        <f>IF($U31="","",$U31)</f>
        <v>#N/A</v>
      </c>
      <c r="K37" s="16" t="s">
        <v>34</v>
      </c>
      <c r="L37" s="17" t="e">
        <f>IF($S31="","",$S31)</f>
        <v>#N/A</v>
      </c>
      <c r="M37" s="15" t="e">
        <f>IF($U33="","",$U33)</f>
        <v>#N/A</v>
      </c>
      <c r="N37" s="16" t="s">
        <v>34</v>
      </c>
      <c r="O37" s="17" t="e">
        <f>IF($S33="","",$S33)</f>
        <v>#N/A</v>
      </c>
      <c r="P37" s="15" t="e">
        <f>IF($U35="","",$U35)</f>
        <v>#N/A</v>
      </c>
      <c r="Q37" s="16" t="s">
        <v>34</v>
      </c>
      <c r="R37" s="17" t="e">
        <f>IF($S35="","",$S35)</f>
        <v>#N/A</v>
      </c>
      <c r="S37" s="542"/>
      <c r="T37" s="543"/>
      <c r="U37" s="543"/>
      <c r="V37" s="15"/>
      <c r="W37" s="16"/>
      <c r="X37" s="17"/>
      <c r="Y37" s="545"/>
      <c r="Z37" s="546"/>
      <c r="AA37" s="546"/>
      <c r="AB37" s="546"/>
      <c r="AC37" s="547"/>
      <c r="AD37" s="549"/>
      <c r="AE37" s="550"/>
      <c r="AF37" s="547"/>
      <c r="AG37" s="548"/>
      <c r="AH37" s="78"/>
      <c r="AK37" s="2">
        <f t="shared" si="2"/>
      </c>
      <c r="AL37" s="2">
        <f t="shared" si="3"/>
        <v>0</v>
      </c>
    </row>
    <row r="38" spans="1:34" ht="24.75" customHeight="1">
      <c r="A38" s="2"/>
      <c r="B38" s="36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4.75" customHeight="1">
      <c r="A39" s="4"/>
      <c r="B39" s="84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4.75" customHeight="1" thickBot="1">
      <c r="A40" s="4"/>
      <c r="B40" s="3"/>
      <c r="C40" s="3"/>
      <c r="D40" s="4"/>
      <c r="E40" s="4" t="str">
        <f>CONCATENATE(A41,"1")</f>
        <v>1</v>
      </c>
      <c r="F40" s="4"/>
      <c r="G40" s="4"/>
      <c r="H40" s="4" t="str">
        <f>CONCATENATE(A41,"2")</f>
        <v>2</v>
      </c>
      <c r="I40" s="4"/>
      <c r="J40" s="4"/>
      <c r="K40" s="4" t="str">
        <f>CONCATENATE(A41,"3")</f>
        <v>3</v>
      </c>
      <c r="L40" s="4"/>
      <c r="M40" s="4"/>
      <c r="N40" s="4" t="str">
        <f>CONCATENATE(A41,"4")</f>
        <v>4</v>
      </c>
      <c r="O40" s="4"/>
      <c r="P40" s="4"/>
      <c r="Q40" s="4" t="str">
        <f>CONCATENATE(A41,"5")</f>
        <v>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34.5" customHeight="1">
      <c r="A41" s="501"/>
      <c r="B41" s="503" t="s">
        <v>68</v>
      </c>
      <c r="C41" s="503"/>
      <c r="D41" s="495" t="e">
        <f>B43</f>
        <v>#N/A</v>
      </c>
      <c r="E41" s="496"/>
      <c r="F41" s="497"/>
      <c r="G41" s="495" t="e">
        <f>B45</f>
        <v>#N/A</v>
      </c>
      <c r="H41" s="496"/>
      <c r="I41" s="497"/>
      <c r="J41" s="495" t="e">
        <f>B47</f>
        <v>#N/A</v>
      </c>
      <c r="K41" s="496"/>
      <c r="L41" s="497"/>
      <c r="M41" s="495" t="e">
        <f>B49</f>
        <v>#N/A</v>
      </c>
      <c r="N41" s="496"/>
      <c r="O41" s="497"/>
      <c r="P41" s="495" t="e">
        <f>B51</f>
        <v>#N/A</v>
      </c>
      <c r="Q41" s="496"/>
      <c r="R41" s="497"/>
      <c r="S41" s="495"/>
      <c r="T41" s="496"/>
      <c r="U41" s="497"/>
      <c r="V41" s="495"/>
      <c r="W41" s="496"/>
      <c r="X41" s="496"/>
      <c r="Y41" s="509" t="s">
        <v>36</v>
      </c>
      <c r="Z41" s="511" t="s">
        <v>37</v>
      </c>
      <c r="AA41" s="511" t="s">
        <v>38</v>
      </c>
      <c r="AB41" s="513" t="s">
        <v>39</v>
      </c>
      <c r="AC41" s="505" t="s">
        <v>40</v>
      </c>
      <c r="AD41" s="515" t="s">
        <v>43</v>
      </c>
      <c r="AE41" s="517" t="s">
        <v>41</v>
      </c>
      <c r="AF41" s="505" t="s">
        <v>42</v>
      </c>
      <c r="AG41" s="507" t="s">
        <v>35</v>
      </c>
      <c r="AH41" s="4"/>
    </row>
    <row r="42" spans="1:34" ht="34.5" customHeight="1">
      <c r="A42" s="502"/>
      <c r="B42" s="504"/>
      <c r="C42" s="504"/>
      <c r="D42" s="498"/>
      <c r="E42" s="499"/>
      <c r="F42" s="500"/>
      <c r="G42" s="498"/>
      <c r="H42" s="499"/>
      <c r="I42" s="500"/>
      <c r="J42" s="498"/>
      <c r="K42" s="499"/>
      <c r="L42" s="500"/>
      <c r="M42" s="498"/>
      <c r="N42" s="499"/>
      <c r="O42" s="500"/>
      <c r="P42" s="498"/>
      <c r="Q42" s="499"/>
      <c r="R42" s="500"/>
      <c r="S42" s="498"/>
      <c r="T42" s="499"/>
      <c r="U42" s="500"/>
      <c r="V42" s="498"/>
      <c r="W42" s="499"/>
      <c r="X42" s="499"/>
      <c r="Y42" s="510"/>
      <c r="Z42" s="512"/>
      <c r="AA42" s="512"/>
      <c r="AB42" s="514"/>
      <c r="AC42" s="506"/>
      <c r="AD42" s="516"/>
      <c r="AE42" s="518"/>
      <c r="AF42" s="506"/>
      <c r="AG42" s="508"/>
      <c r="AH42" s="4"/>
    </row>
    <row r="43" spans="1:38" ht="34.5" customHeight="1">
      <c r="A43" s="522" t="str">
        <f>CONCATENATE(A41,1)</f>
        <v>1</v>
      </c>
      <c r="B43" s="582" t="e">
        <f>VLOOKUP(A43,'チーム表'!C:D,2,FALSE)</f>
        <v>#N/A</v>
      </c>
      <c r="C43" s="582"/>
      <c r="D43" s="525"/>
      <c r="E43" s="526"/>
      <c r="F43" s="527"/>
      <c r="G43" s="85" t="str">
        <f>CONCATENATE($A43,H40)</f>
        <v>12</v>
      </c>
      <c r="H43" s="10" t="e">
        <f>IF(G44="","",IF(G44=I44,"△",IF(G44&gt;I44,"〇","×")))</f>
        <v>#N/A</v>
      </c>
      <c r="I43" s="86" t="str">
        <f>CONCATENATE(H40,$A43)</f>
        <v>21</v>
      </c>
      <c r="J43" s="85" t="str">
        <f>CONCATENATE($A43,K40)</f>
        <v>13</v>
      </c>
      <c r="K43" s="10" t="e">
        <f>IF(J44="","",IF(J44=L44,"△",IF(J44&gt;L44,"〇","×")))</f>
        <v>#N/A</v>
      </c>
      <c r="L43" s="86" t="str">
        <f>CONCATENATE(K40,$A43)</f>
        <v>31</v>
      </c>
      <c r="M43" s="85" t="str">
        <f>CONCATENATE($A43,N40)</f>
        <v>14</v>
      </c>
      <c r="N43" s="10" t="e">
        <f>IF(M44="","",IF(M44=O44,"△",IF(M44&gt;O44,"〇","×")))</f>
        <v>#N/A</v>
      </c>
      <c r="O43" s="86" t="str">
        <f>CONCATENATE(N40,$A43)</f>
        <v>41</v>
      </c>
      <c r="P43" s="85" t="str">
        <f>CONCATENATE($A43,Q40)</f>
        <v>15</v>
      </c>
      <c r="Q43" s="10" t="e">
        <f>IF(P44="","",IF(P44=R44,"△",IF(P44&gt;R44,"〇","×")))</f>
        <v>#N/A</v>
      </c>
      <c r="R43" s="86" t="str">
        <f>CONCATENATE(Q40,$A43)</f>
        <v>51</v>
      </c>
      <c r="S43" s="85"/>
      <c r="T43" s="10"/>
      <c r="U43" s="86"/>
      <c r="V43" s="85"/>
      <c r="W43" s="10"/>
      <c r="X43" s="86"/>
      <c r="Y43" s="531">
        <f>COUNTIF($E43:$Q43,"〇")</f>
        <v>0</v>
      </c>
      <c r="Z43" s="533">
        <f>COUNTIF($E43:$Q43,"×")</f>
        <v>0</v>
      </c>
      <c r="AA43" s="533">
        <f>COUNTIF($E43:$Q43,"△")</f>
        <v>0</v>
      </c>
      <c r="AB43" s="533">
        <f>Y43*2+AA43</f>
        <v>0</v>
      </c>
      <c r="AC43" s="519" t="e">
        <f>IF(G44="","",D44+G44+M44+P44+J44)</f>
        <v>#N/A</v>
      </c>
      <c r="AD43" s="535" t="e">
        <f>IF(AC43="","",AB43*100+AC43)</f>
        <v>#N/A</v>
      </c>
      <c r="AE43" s="536" t="e">
        <f>IF(AC43="","",F44+I44+L44+O44+R44)</f>
        <v>#N/A</v>
      </c>
      <c r="AF43" s="519" t="e">
        <f>IF(AD43="","",RANK(AD43,AD43:AD52,0))</f>
        <v>#N/A</v>
      </c>
      <c r="AG43" s="520"/>
      <c r="AH43" s="113" t="e">
        <f>CONCATENATE(A41,AF43)</f>
        <v>#N/A</v>
      </c>
      <c r="AI43" s="114" t="e">
        <f>B43</f>
        <v>#N/A</v>
      </c>
      <c r="AK43" s="2" t="e">
        <f>CONCATENATE(A$5,AF43)</f>
        <v>#N/A</v>
      </c>
      <c r="AL43" s="2" t="e">
        <f>$B43</f>
        <v>#N/A</v>
      </c>
    </row>
    <row r="44" spans="1:38" ht="34.5" customHeight="1">
      <c r="A44" s="523"/>
      <c r="B44" s="582"/>
      <c r="C44" s="582"/>
      <c r="D44" s="528"/>
      <c r="E44" s="529"/>
      <c r="F44" s="530"/>
      <c r="G44" s="22" t="e">
        <f>VLOOKUP(G43,'対戦表'!$AG:$AH,2,0)</f>
        <v>#N/A</v>
      </c>
      <c r="H44" s="6" t="s">
        <v>0</v>
      </c>
      <c r="I44" s="23" t="e">
        <f>VLOOKUP(I43,'対戦表'!$AG:$AH,2,0)</f>
        <v>#N/A</v>
      </c>
      <c r="J44" s="22" t="e">
        <f>VLOOKUP(J43,'対戦表'!$AG:$AH,2,0)</f>
        <v>#N/A</v>
      </c>
      <c r="K44" s="6" t="s">
        <v>0</v>
      </c>
      <c r="L44" s="23" t="e">
        <f>VLOOKUP(L43,'対戦表'!$AG:$AH,2,0)</f>
        <v>#N/A</v>
      </c>
      <c r="M44" s="22" t="e">
        <f>VLOOKUP(M43,'対戦表'!$AG:$AH,2,0)</f>
        <v>#N/A</v>
      </c>
      <c r="N44" s="6" t="s">
        <v>0</v>
      </c>
      <c r="O44" s="23" t="e">
        <f>VLOOKUP(O43,'対戦表'!$AG:$AH,2,0)</f>
        <v>#N/A</v>
      </c>
      <c r="P44" s="22" t="e">
        <f>VLOOKUP(P43,'対戦表'!$AG:$AH,2,0)</f>
        <v>#N/A</v>
      </c>
      <c r="Q44" s="6" t="s">
        <v>0</v>
      </c>
      <c r="R44" s="23" t="e">
        <f>VLOOKUP(R43,'対戦表'!$AG:$AH,2,0)</f>
        <v>#N/A</v>
      </c>
      <c r="S44" s="5"/>
      <c r="T44" s="6"/>
      <c r="U44" s="7"/>
      <c r="V44" s="5"/>
      <c r="W44" s="6"/>
      <c r="X44" s="7"/>
      <c r="Y44" s="532"/>
      <c r="Z44" s="534"/>
      <c r="AA44" s="534"/>
      <c r="AB44" s="534"/>
      <c r="AC44" s="519"/>
      <c r="AD44" s="535"/>
      <c r="AE44" s="536"/>
      <c r="AF44" s="519"/>
      <c r="AG44" s="521"/>
      <c r="AH44" s="78"/>
      <c r="AK44" s="2">
        <f aca="true" t="shared" si="4" ref="AK44:AK52">CONCATENATE(A$5,AF44)</f>
      </c>
      <c r="AL44" s="2">
        <f aca="true" t="shared" si="5" ref="AL44:AL52">$B44</f>
        <v>0</v>
      </c>
    </row>
    <row r="45" spans="1:38" ht="34.5" customHeight="1">
      <c r="A45" s="522" t="str">
        <f>CONCATENATE(A41,2)</f>
        <v>2</v>
      </c>
      <c r="B45" s="582" t="e">
        <f>VLOOKUP(A45,'チーム表'!C:D,2,FALSE)</f>
        <v>#N/A</v>
      </c>
      <c r="C45" s="582"/>
      <c r="D45" s="13"/>
      <c r="E45" s="10" t="e">
        <f>IF(D46="","",IF(D46=F46,"△",IF(D46&gt;F46,"〇","×")))</f>
        <v>#N/A</v>
      </c>
      <c r="F45" s="14"/>
      <c r="G45" s="525"/>
      <c r="H45" s="526"/>
      <c r="I45" s="527"/>
      <c r="J45" s="85" t="str">
        <f>CONCATENATE($A45,K40)</f>
        <v>23</v>
      </c>
      <c r="K45" s="10" t="e">
        <f>IF(J46="","",IF(J46=L46,"△",IF(J46&gt;L46,"〇","×")))</f>
        <v>#N/A</v>
      </c>
      <c r="L45" s="86" t="str">
        <f>CONCATENATE(K40,$A45)</f>
        <v>32</v>
      </c>
      <c r="M45" s="85" t="str">
        <f>CONCATENATE($A45,N40)</f>
        <v>24</v>
      </c>
      <c r="N45" s="10" t="e">
        <f>IF(M46="","",IF(M46=O46,"△",IF(M46&gt;O46,"〇","×")))</f>
        <v>#N/A</v>
      </c>
      <c r="O45" s="86" t="str">
        <f>CONCATENATE(N40,$A45)</f>
        <v>42</v>
      </c>
      <c r="P45" s="85" t="str">
        <f>CONCATENATE($A45,Q40)</f>
        <v>25</v>
      </c>
      <c r="Q45" s="10" t="e">
        <f>IF(P46="","",IF(P46=R46,"△",IF(P46&gt;R46,"〇","×")))</f>
        <v>#N/A</v>
      </c>
      <c r="R45" s="86" t="str">
        <f>CONCATENATE(Q40,$A45)</f>
        <v>52</v>
      </c>
      <c r="S45" s="85"/>
      <c r="T45" s="10"/>
      <c r="U45" s="86"/>
      <c r="V45" s="85"/>
      <c r="W45" s="10"/>
      <c r="X45" s="86"/>
      <c r="Y45" s="531">
        <f>COUNTIF($E45:$Q45,"〇")</f>
        <v>0</v>
      </c>
      <c r="Z45" s="533">
        <f>COUNTIF($E45:$Q45,"×")</f>
        <v>0</v>
      </c>
      <c r="AA45" s="533">
        <f>COUNTIF($E45:$Q45,"△")</f>
        <v>0</v>
      </c>
      <c r="AB45" s="533">
        <f>Y45*2+AA45</f>
        <v>0</v>
      </c>
      <c r="AC45" s="519" t="e">
        <f>IF(D46="","",D46+G46+M46+P46+J46)</f>
        <v>#N/A</v>
      </c>
      <c r="AD45" s="535" t="e">
        <f>IF(AC45="","",AB45*100+AC45)</f>
        <v>#N/A</v>
      </c>
      <c r="AE45" s="536" t="e">
        <f>IF(AC45="","",F46+I46+L46+O46+R46)</f>
        <v>#N/A</v>
      </c>
      <c r="AF45" s="519" t="e">
        <f>IF(AD45="","",RANK(AD45,AD43:AD52,0))</f>
        <v>#N/A</v>
      </c>
      <c r="AG45" s="520"/>
      <c r="AH45" s="113" t="e">
        <f>CONCATENATE(A41,AF45)</f>
        <v>#N/A</v>
      </c>
      <c r="AI45" s="114" t="e">
        <f>B45</f>
        <v>#N/A</v>
      </c>
      <c r="AK45" s="2" t="e">
        <f t="shared" si="4"/>
        <v>#N/A</v>
      </c>
      <c r="AL45" s="2" t="e">
        <f t="shared" si="5"/>
        <v>#N/A</v>
      </c>
    </row>
    <row r="46" spans="1:38" ht="34.5" customHeight="1">
      <c r="A46" s="523"/>
      <c r="B46" s="582"/>
      <c r="C46" s="582"/>
      <c r="D46" s="13" t="e">
        <f>IF(I44="","",I44)</f>
        <v>#N/A</v>
      </c>
      <c r="E46" s="10" t="s">
        <v>1</v>
      </c>
      <c r="F46" s="14" t="e">
        <f>IF(G44="","",G44)</f>
        <v>#N/A</v>
      </c>
      <c r="G46" s="528"/>
      <c r="H46" s="529"/>
      <c r="I46" s="530"/>
      <c r="J46" s="22" t="e">
        <f>VLOOKUP(J45,'対戦表'!$AG:$AH,2,0)</f>
        <v>#N/A</v>
      </c>
      <c r="K46" s="6" t="s">
        <v>0</v>
      </c>
      <c r="L46" s="23" t="e">
        <f>VLOOKUP(L45,'対戦表'!$AG:$AH,2,0)</f>
        <v>#N/A</v>
      </c>
      <c r="M46" s="22" t="e">
        <f>VLOOKUP(M45,'対戦表'!$AG:$AH,2,0)</f>
        <v>#N/A</v>
      </c>
      <c r="N46" s="6" t="s">
        <v>0</v>
      </c>
      <c r="O46" s="23" t="e">
        <f>VLOOKUP(O45,'対戦表'!$AG:$AH,2,0)</f>
        <v>#N/A</v>
      </c>
      <c r="P46" s="22" t="e">
        <f>VLOOKUP(P45,'対戦表'!$AG:$AH,2,0)</f>
        <v>#N/A</v>
      </c>
      <c r="Q46" s="6" t="s">
        <v>0</v>
      </c>
      <c r="R46" s="23" t="e">
        <f>VLOOKUP(R45,'対戦表'!$AG:$AH,2,0)</f>
        <v>#N/A</v>
      </c>
      <c r="S46" s="5"/>
      <c r="T46" s="6"/>
      <c r="U46" s="7"/>
      <c r="V46" s="5"/>
      <c r="W46" s="6"/>
      <c r="X46" s="7"/>
      <c r="Y46" s="532"/>
      <c r="Z46" s="534"/>
      <c r="AA46" s="534"/>
      <c r="AB46" s="534"/>
      <c r="AC46" s="519"/>
      <c r="AD46" s="535"/>
      <c r="AE46" s="536"/>
      <c r="AF46" s="519"/>
      <c r="AG46" s="521"/>
      <c r="AH46" s="78"/>
      <c r="AK46" s="2">
        <f t="shared" si="4"/>
      </c>
      <c r="AL46" s="2">
        <f t="shared" si="5"/>
        <v>0</v>
      </c>
    </row>
    <row r="47" spans="1:38" ht="34.5" customHeight="1">
      <c r="A47" s="522" t="str">
        <f>CONCATENATE(A41,3)</f>
        <v>3</v>
      </c>
      <c r="B47" s="582" t="e">
        <f>VLOOKUP(A47,'チーム表'!C:D,2,FALSE)</f>
        <v>#N/A</v>
      </c>
      <c r="C47" s="582"/>
      <c r="D47" s="8"/>
      <c r="E47" s="12" t="e">
        <f>IF(D48="","",IF(D48=F48,"△",IF(D48&gt;F48,"〇","×")))</f>
        <v>#N/A</v>
      </c>
      <c r="F47" s="9"/>
      <c r="G47" s="8"/>
      <c r="H47" s="12" t="e">
        <f>IF(G48="","",IF(G48=I48,"△",IF(G48&gt;I48,"〇","×")))</f>
        <v>#N/A</v>
      </c>
      <c r="I47" s="9"/>
      <c r="J47" s="525"/>
      <c r="K47" s="526"/>
      <c r="L47" s="527"/>
      <c r="M47" s="85" t="str">
        <f>CONCATENATE($A47,N40)</f>
        <v>34</v>
      </c>
      <c r="N47" s="10" t="e">
        <f>IF(M48="","",IF(M48=O48,"△",IF(M48&gt;O48,"〇","×")))</f>
        <v>#N/A</v>
      </c>
      <c r="O47" s="86" t="str">
        <f>CONCATENATE(N40,$A47)</f>
        <v>43</v>
      </c>
      <c r="P47" s="85" t="str">
        <f>CONCATENATE($A47,Q40)</f>
        <v>35</v>
      </c>
      <c r="Q47" s="10" t="e">
        <f>IF(P48="","",IF(P48=R48,"△",IF(P48&gt;R48,"〇","×")))</f>
        <v>#N/A</v>
      </c>
      <c r="R47" s="86" t="str">
        <f>CONCATENATE(Q40,$A47)</f>
        <v>53</v>
      </c>
      <c r="S47" s="85"/>
      <c r="T47" s="10"/>
      <c r="U47" s="86"/>
      <c r="V47" s="85"/>
      <c r="W47" s="10"/>
      <c r="X47" s="86"/>
      <c r="Y47" s="531">
        <f>COUNTIF($E47:$Q47,"〇")</f>
        <v>0</v>
      </c>
      <c r="Z47" s="533">
        <f>COUNTIF($E47:$Q47,"×")</f>
        <v>0</v>
      </c>
      <c r="AA47" s="533">
        <f>COUNTIF($E47:$Q47,"△")</f>
        <v>0</v>
      </c>
      <c r="AB47" s="533">
        <f>Y47*2+AA47</f>
        <v>0</v>
      </c>
      <c r="AC47" s="519" t="e">
        <f>IF(G48="","",D48+G48+M48+P48+J48)</f>
        <v>#N/A</v>
      </c>
      <c r="AD47" s="535" t="e">
        <f>IF(AC47="","",AB47*100+AC47)</f>
        <v>#N/A</v>
      </c>
      <c r="AE47" s="536" t="e">
        <f>IF(AC47="","",F48+I48+L48+O48+R48)</f>
        <v>#N/A</v>
      </c>
      <c r="AF47" s="519" t="e">
        <f>IF(AD47="","",RANK(AD47,AD43:AD52,0))</f>
        <v>#N/A</v>
      </c>
      <c r="AG47" s="521"/>
      <c r="AH47" s="113" t="e">
        <f>CONCATENATE(A41,AF47)</f>
        <v>#N/A</v>
      </c>
      <c r="AI47" s="114" t="e">
        <f>B47</f>
        <v>#N/A</v>
      </c>
      <c r="AK47" s="2" t="e">
        <f t="shared" si="4"/>
        <v>#N/A</v>
      </c>
      <c r="AL47" s="2" t="e">
        <f t="shared" si="5"/>
        <v>#N/A</v>
      </c>
    </row>
    <row r="48" spans="1:38" ht="34.5" customHeight="1">
      <c r="A48" s="523"/>
      <c r="B48" s="582"/>
      <c r="C48" s="582"/>
      <c r="D48" s="5" t="e">
        <f>IF(L44="","",L44)</f>
        <v>#N/A</v>
      </c>
      <c r="E48" s="6" t="s">
        <v>1</v>
      </c>
      <c r="F48" s="7" t="e">
        <f>IF(J44="","",J44)</f>
        <v>#N/A</v>
      </c>
      <c r="G48" s="5" t="e">
        <f>IF(L46="","",L46)</f>
        <v>#N/A</v>
      </c>
      <c r="H48" s="6" t="s">
        <v>1</v>
      </c>
      <c r="I48" s="7" t="e">
        <f>IF(J46="","",J46)</f>
        <v>#N/A</v>
      </c>
      <c r="J48" s="528"/>
      <c r="K48" s="529"/>
      <c r="L48" s="530"/>
      <c r="M48" s="22" t="e">
        <f>VLOOKUP(M47,'対戦表'!$AG:$AH,2,0)</f>
        <v>#N/A</v>
      </c>
      <c r="N48" s="6" t="s">
        <v>0</v>
      </c>
      <c r="O48" s="23" t="e">
        <f>VLOOKUP(O47,'対戦表'!$AG:$AH,2,0)</f>
        <v>#N/A</v>
      </c>
      <c r="P48" s="22" t="e">
        <f>VLOOKUP(P47,'対戦表'!$AG:$AH,2,0)</f>
        <v>#N/A</v>
      </c>
      <c r="Q48" s="6" t="s">
        <v>0</v>
      </c>
      <c r="R48" s="23" t="e">
        <f>VLOOKUP(R47,'対戦表'!$AG:$AH,2,0)</f>
        <v>#N/A</v>
      </c>
      <c r="S48" s="5"/>
      <c r="T48" s="6"/>
      <c r="U48" s="7"/>
      <c r="V48" s="5"/>
      <c r="W48" s="6"/>
      <c r="X48" s="7"/>
      <c r="Y48" s="532"/>
      <c r="Z48" s="534"/>
      <c r="AA48" s="534"/>
      <c r="AB48" s="534"/>
      <c r="AC48" s="519"/>
      <c r="AD48" s="535"/>
      <c r="AE48" s="536"/>
      <c r="AF48" s="519"/>
      <c r="AG48" s="521"/>
      <c r="AH48" s="78"/>
      <c r="AK48" s="2">
        <f t="shared" si="4"/>
      </c>
      <c r="AL48" s="2">
        <f t="shared" si="5"/>
        <v>0</v>
      </c>
    </row>
    <row r="49" spans="1:38" ht="34.5" customHeight="1">
      <c r="A49" s="522" t="str">
        <f>CONCATENATE(A41,4)</f>
        <v>4</v>
      </c>
      <c r="B49" s="582" t="e">
        <f>VLOOKUP(A49,'チーム表'!C:D,2,FALSE)</f>
        <v>#N/A</v>
      </c>
      <c r="C49" s="582"/>
      <c r="D49" s="8"/>
      <c r="E49" s="12" t="e">
        <f>IF(D50="","",IF(D50=F50,"△",IF(D50&gt;F50,"〇","×")))</f>
        <v>#N/A</v>
      </c>
      <c r="F49" s="9"/>
      <c r="G49" s="8"/>
      <c r="H49" s="12" t="e">
        <f>IF(G50="","",IF(G50=I50,"△",IF(G50&gt;I50,"〇","×")))</f>
        <v>#N/A</v>
      </c>
      <c r="I49" s="9"/>
      <c r="J49" s="8"/>
      <c r="K49" s="12" t="e">
        <f>IF(J50="","",IF(J50=L50,"△",IF(J50&gt;L50,"〇","×")))</f>
        <v>#N/A</v>
      </c>
      <c r="L49" s="9"/>
      <c r="M49" s="525"/>
      <c r="N49" s="526"/>
      <c r="O49" s="526"/>
      <c r="P49" s="85" t="str">
        <f>CONCATENATE($A49,Q40)</f>
        <v>45</v>
      </c>
      <c r="Q49" s="10" t="e">
        <f>IF(P50="","",IF(P50=R50,"△",IF(P50&gt;R50,"〇","×")))</f>
        <v>#N/A</v>
      </c>
      <c r="R49" s="86" t="str">
        <f>CONCATENATE(Q40,$A49)</f>
        <v>54</v>
      </c>
      <c r="S49" s="85"/>
      <c r="T49" s="10"/>
      <c r="U49" s="86"/>
      <c r="V49" s="85"/>
      <c r="W49" s="10"/>
      <c r="X49" s="86"/>
      <c r="Y49" s="531">
        <f>COUNTIF($E49:$Q49,"〇")</f>
        <v>0</v>
      </c>
      <c r="Z49" s="533">
        <f>COUNTIF($E49:$Q49,"×")</f>
        <v>0</v>
      </c>
      <c r="AA49" s="533">
        <f>COUNTIF($E49:$Q49,"△")</f>
        <v>0</v>
      </c>
      <c r="AB49" s="533">
        <f>Y49*2+AA49</f>
        <v>0</v>
      </c>
      <c r="AC49" s="519" t="e">
        <f>IF(G50="","",D50+G50+M50+P50+J50)</f>
        <v>#N/A</v>
      </c>
      <c r="AD49" s="535" t="e">
        <f>IF(AC49="","",AB49*100+AC49)</f>
        <v>#N/A</v>
      </c>
      <c r="AE49" s="536" t="e">
        <f>IF(AC49="","",F50+I50+L50+O50+R50)</f>
        <v>#N/A</v>
      </c>
      <c r="AF49" s="519" t="e">
        <f>IF(AD49="","",RANK(AD49,AD43:AD52,0))</f>
        <v>#N/A</v>
      </c>
      <c r="AG49" s="537"/>
      <c r="AH49" s="113" t="e">
        <f>CONCATENATE(A41,AF49)</f>
        <v>#N/A</v>
      </c>
      <c r="AI49" s="114" t="e">
        <f>B49</f>
        <v>#N/A</v>
      </c>
      <c r="AK49" s="2" t="e">
        <f t="shared" si="4"/>
        <v>#N/A</v>
      </c>
      <c r="AL49" s="2" t="e">
        <f t="shared" si="5"/>
        <v>#N/A</v>
      </c>
    </row>
    <row r="50" spans="1:38" ht="34.5" customHeight="1">
      <c r="A50" s="523"/>
      <c r="B50" s="584"/>
      <c r="C50" s="584"/>
      <c r="D50" s="13" t="e">
        <f>IF(O44="","",O44)</f>
        <v>#N/A</v>
      </c>
      <c r="E50" s="10" t="s">
        <v>1</v>
      </c>
      <c r="F50" s="14" t="e">
        <f>IF(M44="","",M44)</f>
        <v>#N/A</v>
      </c>
      <c r="G50" s="13" t="e">
        <f>IF(O46="","",O46)</f>
        <v>#N/A</v>
      </c>
      <c r="H50" s="10" t="s">
        <v>1</v>
      </c>
      <c r="I50" s="14" t="e">
        <f>IF(M46="","",M46)</f>
        <v>#N/A</v>
      </c>
      <c r="J50" s="13" t="e">
        <f>IF(O48="","",O48)</f>
        <v>#N/A</v>
      </c>
      <c r="K50" s="10" t="s">
        <v>1</v>
      </c>
      <c r="L50" s="14" t="e">
        <f>IF(M48="","",M48)</f>
        <v>#N/A</v>
      </c>
      <c r="M50" s="540"/>
      <c r="N50" s="541"/>
      <c r="O50" s="541"/>
      <c r="P50" s="22" t="e">
        <f>VLOOKUP(P49,'対戦表'!$AG:$AH,2,0)</f>
        <v>#N/A</v>
      </c>
      <c r="Q50" s="6" t="s">
        <v>0</v>
      </c>
      <c r="R50" s="23" t="e">
        <f>VLOOKUP(R49,'対戦表'!$AG:$AH,2,0)</f>
        <v>#N/A</v>
      </c>
      <c r="S50" s="5"/>
      <c r="T50" s="6"/>
      <c r="U50" s="7"/>
      <c r="V50" s="5"/>
      <c r="W50" s="6"/>
      <c r="X50" s="7"/>
      <c r="Y50" s="532"/>
      <c r="Z50" s="534"/>
      <c r="AA50" s="534"/>
      <c r="AB50" s="534"/>
      <c r="AC50" s="519"/>
      <c r="AD50" s="535"/>
      <c r="AE50" s="536"/>
      <c r="AF50" s="519"/>
      <c r="AG50" s="538"/>
      <c r="AH50" s="78"/>
      <c r="AK50" s="2">
        <f t="shared" si="4"/>
      </c>
      <c r="AL50" s="2">
        <f t="shared" si="5"/>
        <v>0</v>
      </c>
    </row>
    <row r="51" spans="1:38" ht="34.5" customHeight="1">
      <c r="A51" s="522" t="str">
        <f>CONCATENATE(A41,5)</f>
        <v>5</v>
      </c>
      <c r="B51" s="582" t="e">
        <f>VLOOKUP(A51,'チーム表'!C:D,2,FALSE)</f>
        <v>#N/A</v>
      </c>
      <c r="C51" s="582"/>
      <c r="D51" s="8"/>
      <c r="E51" s="12" t="e">
        <f>IF(D52="","",IF(D52=F52,"△",IF(D52&gt;F52,"〇","×")))</f>
        <v>#N/A</v>
      </c>
      <c r="F51" s="9"/>
      <c r="G51" s="8"/>
      <c r="H51" s="12" t="e">
        <f>IF(G52="","",IF(G52=I52,"△",IF(G52&gt;I52,"〇","×")))</f>
        <v>#N/A</v>
      </c>
      <c r="I51" s="9"/>
      <c r="J51" s="8"/>
      <c r="K51" s="12" t="e">
        <f>IF(J52="","",IF(J52=L52,"△",IF(J52&gt;L52,"〇","×")))</f>
        <v>#N/A</v>
      </c>
      <c r="L51" s="9"/>
      <c r="M51" s="8"/>
      <c r="N51" s="12" t="e">
        <f>IF(M52="","",IF(M52=O52,"△",IF(M52&gt;O52,"〇","×")))</f>
        <v>#N/A</v>
      </c>
      <c r="O51" s="9"/>
      <c r="P51" s="525">
        <f>IF(P52="","",IF(P52=R52,"△",IF(P52&gt;R52,"〇","×")))</f>
      </c>
      <c r="Q51" s="526"/>
      <c r="R51" s="527"/>
      <c r="S51" s="85"/>
      <c r="T51" s="10"/>
      <c r="U51" s="86"/>
      <c r="V51" s="85"/>
      <c r="W51" s="10"/>
      <c r="X51" s="86"/>
      <c r="Y51" s="531">
        <f>COUNTIF($E51:$Q51,"〇")</f>
        <v>0</v>
      </c>
      <c r="Z51" s="533">
        <f>COUNTIF($E51:$Q51,"×")</f>
        <v>0</v>
      </c>
      <c r="AA51" s="533">
        <f>COUNTIF($E51:$Q51,"△")</f>
        <v>0</v>
      </c>
      <c r="AB51" s="533">
        <f>Y51*2+AA51</f>
        <v>0</v>
      </c>
      <c r="AC51" s="519" t="e">
        <f>IF(G52="","",D52+G52+M52+P52+J52)</f>
        <v>#N/A</v>
      </c>
      <c r="AD51" s="535" t="e">
        <f>IF(AC51="","",AB51*100+AC51)</f>
        <v>#N/A</v>
      </c>
      <c r="AE51" s="536" t="e">
        <f>IF(AC51="","",F52+I52+L52+O52+R52)</f>
        <v>#N/A</v>
      </c>
      <c r="AF51" s="519" t="e">
        <f>IF(AD51="","",RANK(AD51,AD43:AD52,0))</f>
        <v>#N/A</v>
      </c>
      <c r="AG51" s="520"/>
      <c r="AH51" s="113" t="e">
        <f>CONCATENATE(A41,AF51)</f>
        <v>#N/A</v>
      </c>
      <c r="AI51" s="114" t="e">
        <f>B51</f>
        <v>#N/A</v>
      </c>
      <c r="AK51" s="2" t="e">
        <f t="shared" si="4"/>
        <v>#N/A</v>
      </c>
      <c r="AL51" s="2" t="e">
        <f t="shared" si="5"/>
        <v>#N/A</v>
      </c>
    </row>
    <row r="52" spans="1:38" ht="34.5" customHeight="1" thickBot="1">
      <c r="A52" s="551"/>
      <c r="B52" s="583"/>
      <c r="C52" s="583"/>
      <c r="D52" s="15" t="e">
        <f>IF($R44="","",$R44)</f>
        <v>#N/A</v>
      </c>
      <c r="E52" s="16" t="s">
        <v>34</v>
      </c>
      <c r="F52" s="17" t="e">
        <f>IF($P44="","",$P44)</f>
        <v>#N/A</v>
      </c>
      <c r="G52" s="15" t="e">
        <f>IF($R46="","",$R46)</f>
        <v>#N/A</v>
      </c>
      <c r="H52" s="16" t="s">
        <v>34</v>
      </c>
      <c r="I52" s="17" t="e">
        <f>IF($P46="","",$P46)</f>
        <v>#N/A</v>
      </c>
      <c r="J52" s="15" t="e">
        <f>IF($R48="","",$R48)</f>
        <v>#N/A</v>
      </c>
      <c r="K52" s="16" t="s">
        <v>34</v>
      </c>
      <c r="L52" s="17" t="e">
        <f>IF($P48="","",$P48)</f>
        <v>#N/A</v>
      </c>
      <c r="M52" s="15" t="e">
        <f>IF($R50="","",$R50)</f>
        <v>#N/A</v>
      </c>
      <c r="N52" s="16" t="s">
        <v>34</v>
      </c>
      <c r="O52" s="17" t="e">
        <f>IF($P50="","",$P50)</f>
        <v>#N/A</v>
      </c>
      <c r="P52" s="542"/>
      <c r="Q52" s="543"/>
      <c r="R52" s="544"/>
      <c r="S52" s="15"/>
      <c r="T52" s="16"/>
      <c r="U52" s="17"/>
      <c r="V52" s="15"/>
      <c r="W52" s="16"/>
      <c r="X52" s="17"/>
      <c r="Y52" s="545"/>
      <c r="Z52" s="546"/>
      <c r="AA52" s="546"/>
      <c r="AB52" s="546"/>
      <c r="AC52" s="547"/>
      <c r="AD52" s="549"/>
      <c r="AE52" s="550"/>
      <c r="AF52" s="547"/>
      <c r="AG52" s="548"/>
      <c r="AH52" s="78"/>
      <c r="AK52" s="2">
        <f t="shared" si="4"/>
      </c>
      <c r="AL52" s="2">
        <f t="shared" si="5"/>
        <v>0</v>
      </c>
    </row>
    <row r="53" spans="1:34" ht="24.75" customHeight="1">
      <c r="A53" s="2"/>
      <c r="B53" s="36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4.75" customHeight="1">
      <c r="A54" s="4"/>
      <c r="B54" s="84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4.75" customHeight="1" thickBot="1">
      <c r="A55" s="4"/>
      <c r="B55" s="3"/>
      <c r="C55" s="3"/>
      <c r="D55" s="4"/>
      <c r="E55" s="4" t="str">
        <f>CONCATENATE(A56,"1")</f>
        <v>1</v>
      </c>
      <c r="F55" s="4"/>
      <c r="G55" s="4"/>
      <c r="H55" s="4" t="str">
        <f>CONCATENATE(A56,"2")</f>
        <v>2</v>
      </c>
      <c r="I55" s="4"/>
      <c r="J55" s="4"/>
      <c r="K55" s="4" t="str">
        <f>CONCATENATE(A56,"3")</f>
        <v>3</v>
      </c>
      <c r="L55" s="4"/>
      <c r="M55" s="4"/>
      <c r="N55" s="4" t="str">
        <f>CONCATENATE(A56,"4")</f>
        <v>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34.5" customHeight="1">
      <c r="A56" s="501"/>
      <c r="B56" s="503" t="s">
        <v>68</v>
      </c>
      <c r="C56" s="503"/>
      <c r="D56" s="495" t="e">
        <f>B58</f>
        <v>#N/A</v>
      </c>
      <c r="E56" s="496"/>
      <c r="F56" s="497"/>
      <c r="G56" s="495" t="e">
        <f>B60</f>
        <v>#N/A</v>
      </c>
      <c r="H56" s="496"/>
      <c r="I56" s="497"/>
      <c r="J56" s="495" t="e">
        <f>B62</f>
        <v>#N/A</v>
      </c>
      <c r="K56" s="496"/>
      <c r="L56" s="497"/>
      <c r="M56" s="495" t="e">
        <f>B64</f>
        <v>#N/A</v>
      </c>
      <c r="N56" s="496"/>
      <c r="O56" s="497"/>
      <c r="P56" s="495"/>
      <c r="Q56" s="496"/>
      <c r="R56" s="497"/>
      <c r="S56" s="495"/>
      <c r="T56" s="496"/>
      <c r="U56" s="497"/>
      <c r="V56" s="495"/>
      <c r="W56" s="496"/>
      <c r="X56" s="496"/>
      <c r="Y56" s="509" t="s">
        <v>36</v>
      </c>
      <c r="Z56" s="511" t="s">
        <v>37</v>
      </c>
      <c r="AA56" s="511" t="s">
        <v>38</v>
      </c>
      <c r="AB56" s="513" t="s">
        <v>39</v>
      </c>
      <c r="AC56" s="505" t="s">
        <v>40</v>
      </c>
      <c r="AD56" s="515" t="s">
        <v>43</v>
      </c>
      <c r="AE56" s="517" t="s">
        <v>41</v>
      </c>
      <c r="AF56" s="505" t="s">
        <v>42</v>
      </c>
      <c r="AG56" s="507" t="s">
        <v>35</v>
      </c>
      <c r="AH56" s="4"/>
    </row>
    <row r="57" spans="1:34" ht="34.5" customHeight="1">
      <c r="A57" s="502"/>
      <c r="B57" s="504"/>
      <c r="C57" s="504"/>
      <c r="D57" s="498"/>
      <c r="E57" s="499"/>
      <c r="F57" s="500"/>
      <c r="G57" s="498"/>
      <c r="H57" s="499"/>
      <c r="I57" s="500"/>
      <c r="J57" s="498"/>
      <c r="K57" s="499"/>
      <c r="L57" s="500"/>
      <c r="M57" s="498"/>
      <c r="N57" s="499"/>
      <c r="O57" s="500"/>
      <c r="P57" s="498"/>
      <c r="Q57" s="499"/>
      <c r="R57" s="500"/>
      <c r="S57" s="498"/>
      <c r="T57" s="499"/>
      <c r="U57" s="500"/>
      <c r="V57" s="498"/>
      <c r="W57" s="499"/>
      <c r="X57" s="499"/>
      <c r="Y57" s="510"/>
      <c r="Z57" s="512"/>
      <c r="AA57" s="512"/>
      <c r="AB57" s="514"/>
      <c r="AC57" s="506"/>
      <c r="AD57" s="516"/>
      <c r="AE57" s="518"/>
      <c r="AF57" s="506"/>
      <c r="AG57" s="508"/>
      <c r="AH57" s="4"/>
    </row>
    <row r="58" spans="1:38" ht="34.5" customHeight="1">
      <c r="A58" s="522" t="str">
        <f>CONCATENATE(A56,1)</f>
        <v>1</v>
      </c>
      <c r="B58" s="582" t="e">
        <f>VLOOKUP(A58,'チーム表'!C:D,2,FALSE)</f>
        <v>#N/A</v>
      </c>
      <c r="C58" s="582"/>
      <c r="D58" s="525"/>
      <c r="E58" s="526"/>
      <c r="F58" s="527"/>
      <c r="G58" s="85" t="str">
        <f>CONCATENATE($A58,H55)</f>
        <v>12</v>
      </c>
      <c r="H58" s="10" t="e">
        <f>IF(G59="","",IF(G59=I59,"△",IF(G59&gt;I59,"〇","×")))</f>
        <v>#N/A</v>
      </c>
      <c r="I58" s="86" t="str">
        <f>CONCATENATE(H55,$A58)</f>
        <v>21</v>
      </c>
      <c r="J58" s="85" t="str">
        <f>CONCATENATE($A58,K55)</f>
        <v>13</v>
      </c>
      <c r="K58" s="10" t="e">
        <f>IF(J59="","",IF(J59=L59,"△",IF(J59&gt;L59,"〇","×")))</f>
        <v>#N/A</v>
      </c>
      <c r="L58" s="86" t="str">
        <f>CONCATENATE(K55,$A58)</f>
        <v>31</v>
      </c>
      <c r="M58" s="85" t="str">
        <f>CONCATENATE($A58,N55)</f>
        <v>14</v>
      </c>
      <c r="N58" s="10" t="e">
        <f>IF(M59="","",IF(M59=O59,"△",IF(M59&gt;O59,"〇","×")))</f>
        <v>#N/A</v>
      </c>
      <c r="O58" s="86" t="str">
        <f>CONCATENATE(N55,$A58)</f>
        <v>41</v>
      </c>
      <c r="P58" s="85"/>
      <c r="Q58" s="10"/>
      <c r="R58" s="86"/>
      <c r="S58" s="85"/>
      <c r="T58" s="10"/>
      <c r="U58" s="86"/>
      <c r="V58" s="85"/>
      <c r="W58" s="10"/>
      <c r="X58" s="86"/>
      <c r="Y58" s="531">
        <f>COUNTIF($E58:$N58,"〇")</f>
        <v>0</v>
      </c>
      <c r="Z58" s="533">
        <f>COUNTIF($E58:$N58,"×")</f>
        <v>0</v>
      </c>
      <c r="AA58" s="533">
        <f>COUNTIF($E58:$N58,"△")</f>
        <v>0</v>
      </c>
      <c r="AB58" s="533">
        <f>Y58*2+AA58</f>
        <v>0</v>
      </c>
      <c r="AC58" s="519" t="e">
        <f>IF(G59="","",D59+G59+M59+J59)</f>
        <v>#N/A</v>
      </c>
      <c r="AD58" s="535" t="e">
        <f>IF(AC58="","",AB58*100+AC58)</f>
        <v>#N/A</v>
      </c>
      <c r="AE58" s="536" t="e">
        <f>IF(AC58="","",F59+I59+L59+O59)</f>
        <v>#N/A</v>
      </c>
      <c r="AF58" s="519" t="e">
        <f>IF(AD58="","",RANK(AD58,AD58:AD65,0))</f>
        <v>#N/A</v>
      </c>
      <c r="AG58" s="520"/>
      <c r="AH58" s="113" t="e">
        <f>CONCATENATE(A56,AF58)</f>
        <v>#N/A</v>
      </c>
      <c r="AI58" s="114" t="e">
        <f>B58</f>
        <v>#N/A</v>
      </c>
      <c r="AK58" s="2" t="e">
        <f>CONCATENATE(A$5,AF58)</f>
        <v>#N/A</v>
      </c>
      <c r="AL58" s="2" t="e">
        <f>$B58</f>
        <v>#N/A</v>
      </c>
    </row>
    <row r="59" spans="1:38" ht="34.5" customHeight="1">
      <c r="A59" s="523"/>
      <c r="B59" s="582"/>
      <c r="C59" s="582"/>
      <c r="D59" s="528"/>
      <c r="E59" s="529"/>
      <c r="F59" s="530"/>
      <c r="G59" s="22" t="e">
        <f>VLOOKUP(G58,'対戦表'!$AG:$AH,2,0)</f>
        <v>#N/A</v>
      </c>
      <c r="H59" s="6" t="s">
        <v>0</v>
      </c>
      <c r="I59" s="23" t="e">
        <f>VLOOKUP(I58,'対戦表'!$AG:$AH,2,0)</f>
        <v>#N/A</v>
      </c>
      <c r="J59" s="22" t="e">
        <f>VLOOKUP(J58,'対戦表'!$AG:$AH,2,0)</f>
        <v>#N/A</v>
      </c>
      <c r="K59" s="6" t="s">
        <v>0</v>
      </c>
      <c r="L59" s="23" t="e">
        <f>VLOOKUP(L58,'対戦表'!$AG:$AH,2,0)</f>
        <v>#N/A</v>
      </c>
      <c r="M59" s="22" t="e">
        <f>VLOOKUP(M58,'対戦表'!$AG:$AH,2,0)</f>
        <v>#N/A</v>
      </c>
      <c r="N59" s="6" t="s">
        <v>0</v>
      </c>
      <c r="O59" s="23" t="e">
        <f>VLOOKUP(O58,'対戦表'!$AG:$AH,2,0)</f>
        <v>#N/A</v>
      </c>
      <c r="P59" s="5"/>
      <c r="Q59" s="6"/>
      <c r="R59" s="7"/>
      <c r="S59" s="5"/>
      <c r="T59" s="6"/>
      <c r="U59" s="7"/>
      <c r="V59" s="5"/>
      <c r="W59" s="6"/>
      <c r="X59" s="7"/>
      <c r="Y59" s="532"/>
      <c r="Z59" s="534"/>
      <c r="AA59" s="534"/>
      <c r="AB59" s="534"/>
      <c r="AC59" s="519"/>
      <c r="AD59" s="535"/>
      <c r="AE59" s="536"/>
      <c r="AF59" s="519"/>
      <c r="AG59" s="521"/>
      <c r="AH59" s="78"/>
      <c r="AK59" s="2">
        <f aca="true" t="shared" si="6" ref="AK59:AK65">CONCATENATE(A$5,AF59)</f>
      </c>
      <c r="AL59" s="2">
        <f aca="true" t="shared" si="7" ref="AL59:AL65">$B59</f>
        <v>0</v>
      </c>
    </row>
    <row r="60" spans="1:38" ht="34.5" customHeight="1">
      <c r="A60" s="522" t="str">
        <f>CONCATENATE(A56,2)</f>
        <v>2</v>
      </c>
      <c r="B60" s="582" t="e">
        <f>VLOOKUP(A60,'チーム表'!C:D,2,FALSE)</f>
        <v>#N/A</v>
      </c>
      <c r="C60" s="582"/>
      <c r="D60" s="13"/>
      <c r="E60" s="10" t="e">
        <f>IF(D61="","",IF(D61=F61,"△",IF(D61&gt;F61,"〇","×")))</f>
        <v>#N/A</v>
      </c>
      <c r="F60" s="14"/>
      <c r="G60" s="525"/>
      <c r="H60" s="526"/>
      <c r="I60" s="527"/>
      <c r="J60" s="85" t="str">
        <f>CONCATENATE($A60,K55)</f>
        <v>23</v>
      </c>
      <c r="K60" s="10" t="e">
        <f>IF(J61="","",IF(J61=L61,"△",IF(J61&gt;L61,"〇","×")))</f>
        <v>#N/A</v>
      </c>
      <c r="L60" s="86" t="str">
        <f>CONCATENATE(K55,$A60)</f>
        <v>32</v>
      </c>
      <c r="M60" s="85" t="str">
        <f>CONCATENATE($A60,N55)</f>
        <v>24</v>
      </c>
      <c r="N60" s="10" t="e">
        <f>IF(M61="","",IF(M61=O61,"△",IF(M61&gt;O61,"〇","×")))</f>
        <v>#N/A</v>
      </c>
      <c r="O60" s="86" t="str">
        <f>CONCATENATE(N55,$A60)</f>
        <v>42</v>
      </c>
      <c r="P60" s="85"/>
      <c r="Q60" s="10"/>
      <c r="R60" s="86"/>
      <c r="S60" s="85"/>
      <c r="T60" s="10"/>
      <c r="U60" s="86"/>
      <c r="V60" s="85"/>
      <c r="W60" s="10"/>
      <c r="X60" s="86"/>
      <c r="Y60" s="531">
        <f>COUNTIF($E60:$N60,"〇")</f>
        <v>0</v>
      </c>
      <c r="Z60" s="533">
        <f>COUNTIF($E60:$N60,"×")</f>
        <v>0</v>
      </c>
      <c r="AA60" s="533">
        <f>COUNTIF($E60:$N60,"△")</f>
        <v>0</v>
      </c>
      <c r="AB60" s="533">
        <f>Y60*2+AA60</f>
        <v>0</v>
      </c>
      <c r="AC60" s="519" t="e">
        <f>IF(D61="","",D61+G61+M61+J61)</f>
        <v>#N/A</v>
      </c>
      <c r="AD60" s="535" t="e">
        <f>IF(AC60="","",AB60*100+AC60)</f>
        <v>#N/A</v>
      </c>
      <c r="AE60" s="536" t="e">
        <f>IF(AC60="","",F61+I61+L61+O61)</f>
        <v>#N/A</v>
      </c>
      <c r="AF60" s="519" t="e">
        <f>IF(AD60="","",RANK(AD60,AD58:AD65,0))</f>
        <v>#N/A</v>
      </c>
      <c r="AG60" s="520"/>
      <c r="AH60" s="113" t="e">
        <f>CONCATENATE(A56,AF60)</f>
        <v>#N/A</v>
      </c>
      <c r="AI60" s="114" t="e">
        <f>B60</f>
        <v>#N/A</v>
      </c>
      <c r="AK60" s="2" t="e">
        <f t="shared" si="6"/>
        <v>#N/A</v>
      </c>
      <c r="AL60" s="2" t="e">
        <f t="shared" si="7"/>
        <v>#N/A</v>
      </c>
    </row>
    <row r="61" spans="1:38" ht="34.5" customHeight="1">
      <c r="A61" s="523"/>
      <c r="B61" s="582"/>
      <c r="C61" s="582"/>
      <c r="D61" s="13" t="e">
        <f>IF(I59="","",I59)</f>
        <v>#N/A</v>
      </c>
      <c r="E61" s="10" t="s">
        <v>1</v>
      </c>
      <c r="F61" s="14" t="e">
        <f>IF(G59="","",G59)</f>
        <v>#N/A</v>
      </c>
      <c r="G61" s="528"/>
      <c r="H61" s="529"/>
      <c r="I61" s="530"/>
      <c r="J61" s="22" t="e">
        <f>VLOOKUP(J60,'対戦表'!$AG:$AH,2,0)</f>
        <v>#N/A</v>
      </c>
      <c r="K61" s="6" t="s">
        <v>0</v>
      </c>
      <c r="L61" s="23" t="e">
        <f>VLOOKUP(L60,'対戦表'!$AG:$AH,2,0)</f>
        <v>#N/A</v>
      </c>
      <c r="M61" s="22" t="e">
        <f>VLOOKUP(M60,'対戦表'!$AG:$AH,2,0)</f>
        <v>#N/A</v>
      </c>
      <c r="N61" s="6" t="s">
        <v>0</v>
      </c>
      <c r="O61" s="23" t="e">
        <f>VLOOKUP(O60,'対戦表'!$AG:$AH,2,0)</f>
        <v>#N/A</v>
      </c>
      <c r="P61" s="5"/>
      <c r="Q61" s="6"/>
      <c r="R61" s="7"/>
      <c r="S61" s="5"/>
      <c r="T61" s="6"/>
      <c r="U61" s="7"/>
      <c r="V61" s="5"/>
      <c r="W61" s="6"/>
      <c r="X61" s="7"/>
      <c r="Y61" s="532"/>
      <c r="Z61" s="534"/>
      <c r="AA61" s="534"/>
      <c r="AB61" s="534"/>
      <c r="AC61" s="519"/>
      <c r="AD61" s="535"/>
      <c r="AE61" s="536"/>
      <c r="AF61" s="519"/>
      <c r="AG61" s="521"/>
      <c r="AH61" s="78"/>
      <c r="AK61" s="2">
        <f t="shared" si="6"/>
      </c>
      <c r="AL61" s="2">
        <f t="shared" si="7"/>
        <v>0</v>
      </c>
    </row>
    <row r="62" spans="1:38" ht="34.5" customHeight="1">
      <c r="A62" s="522" t="str">
        <f>CONCATENATE(A56,3)</f>
        <v>3</v>
      </c>
      <c r="B62" s="582" t="e">
        <f>VLOOKUP(A62,'チーム表'!C:D,2,FALSE)</f>
        <v>#N/A</v>
      </c>
      <c r="C62" s="582"/>
      <c r="D62" s="8"/>
      <c r="E62" s="12" t="e">
        <f>IF(D63="","",IF(D63=F63,"△",IF(D63&gt;F63,"〇","×")))</f>
        <v>#N/A</v>
      </c>
      <c r="F62" s="9"/>
      <c r="G62" s="8"/>
      <c r="H62" s="12" t="e">
        <f>IF(G63="","",IF(G63=I63,"△",IF(G63&gt;I63,"〇","×")))</f>
        <v>#N/A</v>
      </c>
      <c r="I62" s="9"/>
      <c r="J62" s="525"/>
      <c r="K62" s="526"/>
      <c r="L62" s="527"/>
      <c r="M62" s="85" t="str">
        <f>CONCATENATE($A62,N55)</f>
        <v>34</v>
      </c>
      <c r="N62" s="10" t="e">
        <f>IF(M63="","",IF(M63=O63,"△",IF(M63&gt;O63,"〇","×")))</f>
        <v>#N/A</v>
      </c>
      <c r="O62" s="86" t="str">
        <f>CONCATENATE(N55,$A62)</f>
        <v>43</v>
      </c>
      <c r="P62" s="85"/>
      <c r="Q62" s="10"/>
      <c r="R62" s="86"/>
      <c r="S62" s="85"/>
      <c r="T62" s="10"/>
      <c r="U62" s="86"/>
      <c r="V62" s="85"/>
      <c r="W62" s="10"/>
      <c r="X62" s="86"/>
      <c r="Y62" s="531">
        <f>COUNTIF($E62:$N62,"〇")</f>
        <v>0</v>
      </c>
      <c r="Z62" s="533">
        <f>COUNTIF($E62:$N62,"×")</f>
        <v>0</v>
      </c>
      <c r="AA62" s="533">
        <f>COUNTIF($E62:$N62,"△")</f>
        <v>0</v>
      </c>
      <c r="AB62" s="533">
        <f>Y62*2+AA62</f>
        <v>0</v>
      </c>
      <c r="AC62" s="519" t="e">
        <f>IF(G63="","",D63+G63+M63+J63)</f>
        <v>#N/A</v>
      </c>
      <c r="AD62" s="535" t="e">
        <f>IF(AC62="","",AB62*100+AC62)</f>
        <v>#N/A</v>
      </c>
      <c r="AE62" s="536" t="e">
        <f>IF(AC62="","",F63+I63+L63+O63)</f>
        <v>#N/A</v>
      </c>
      <c r="AF62" s="519" t="e">
        <f>IF(AD62="","",RANK(AD62,AD58:AD65,0))</f>
        <v>#N/A</v>
      </c>
      <c r="AG62" s="521"/>
      <c r="AH62" s="113" t="e">
        <f>CONCATENATE(A56,AF62)</f>
        <v>#N/A</v>
      </c>
      <c r="AI62" s="114" t="e">
        <f>B62</f>
        <v>#N/A</v>
      </c>
      <c r="AK62" s="2" t="e">
        <f t="shared" si="6"/>
        <v>#N/A</v>
      </c>
      <c r="AL62" s="2" t="e">
        <f t="shared" si="7"/>
        <v>#N/A</v>
      </c>
    </row>
    <row r="63" spans="1:38" ht="34.5" customHeight="1">
      <c r="A63" s="523"/>
      <c r="B63" s="582"/>
      <c r="C63" s="582"/>
      <c r="D63" s="5" t="e">
        <f>IF(L59="","",L59)</f>
        <v>#N/A</v>
      </c>
      <c r="E63" s="6" t="s">
        <v>1</v>
      </c>
      <c r="F63" s="7" t="e">
        <f>IF(J59="","",J59)</f>
        <v>#N/A</v>
      </c>
      <c r="G63" s="5" t="e">
        <f>IF(L61="","",L61)</f>
        <v>#N/A</v>
      </c>
      <c r="H63" s="6" t="s">
        <v>1</v>
      </c>
      <c r="I63" s="7" t="e">
        <f>IF(J61="","",J61)</f>
        <v>#N/A</v>
      </c>
      <c r="J63" s="528"/>
      <c r="K63" s="529"/>
      <c r="L63" s="530"/>
      <c r="M63" s="22" t="e">
        <f>VLOOKUP(M62,'対戦表'!$AG:$AH,2,0)</f>
        <v>#N/A</v>
      </c>
      <c r="N63" s="6" t="s">
        <v>0</v>
      </c>
      <c r="O63" s="23" t="e">
        <f>VLOOKUP(O62,'対戦表'!$AG:$AH,2,0)</f>
        <v>#N/A</v>
      </c>
      <c r="P63" s="5"/>
      <c r="Q63" s="6"/>
      <c r="R63" s="7"/>
      <c r="S63" s="5"/>
      <c r="T63" s="6"/>
      <c r="U63" s="7"/>
      <c r="V63" s="5"/>
      <c r="W63" s="6"/>
      <c r="X63" s="7"/>
      <c r="Y63" s="532"/>
      <c r="Z63" s="534"/>
      <c r="AA63" s="534"/>
      <c r="AB63" s="534"/>
      <c r="AC63" s="519"/>
      <c r="AD63" s="535"/>
      <c r="AE63" s="536"/>
      <c r="AF63" s="519"/>
      <c r="AG63" s="521"/>
      <c r="AH63" s="78"/>
      <c r="AK63" s="2">
        <f t="shared" si="6"/>
      </c>
      <c r="AL63" s="2">
        <f t="shared" si="7"/>
        <v>0</v>
      </c>
    </row>
    <row r="64" spans="1:38" ht="34.5" customHeight="1">
      <c r="A64" s="522" t="str">
        <f>CONCATENATE(A56,4)</f>
        <v>4</v>
      </c>
      <c r="B64" s="582" t="e">
        <f>VLOOKUP(A64,'チーム表'!C:D,2,FALSE)</f>
        <v>#N/A</v>
      </c>
      <c r="C64" s="582"/>
      <c r="D64" s="8"/>
      <c r="E64" s="12" t="e">
        <f>IF(D65="","",IF(D65=F65,"△",IF(D65&gt;F65,"〇","×")))</f>
        <v>#N/A</v>
      </c>
      <c r="F64" s="9"/>
      <c r="G64" s="8"/>
      <c r="H64" s="12" t="e">
        <f>IF(G65="","",IF(G65=I65,"△",IF(G65&gt;I65,"〇","×")))</f>
        <v>#N/A</v>
      </c>
      <c r="I64" s="9"/>
      <c r="J64" s="8"/>
      <c r="K64" s="12" t="e">
        <f>IF(J65="","",IF(J65=L65,"△",IF(J65&gt;L65,"〇","×")))</f>
        <v>#N/A</v>
      </c>
      <c r="L64" s="9"/>
      <c r="M64" s="525"/>
      <c r="N64" s="526"/>
      <c r="O64" s="526"/>
      <c r="P64" s="85"/>
      <c r="Q64" s="10"/>
      <c r="R64" s="86"/>
      <c r="S64" s="85"/>
      <c r="T64" s="10"/>
      <c r="U64" s="86"/>
      <c r="V64" s="85"/>
      <c r="W64" s="10"/>
      <c r="X64" s="86"/>
      <c r="Y64" s="531">
        <f>COUNTIF($E64:$N64,"〇")</f>
        <v>0</v>
      </c>
      <c r="Z64" s="533">
        <f>COUNTIF($E64:$N64,"×")</f>
        <v>0</v>
      </c>
      <c r="AA64" s="533">
        <f>COUNTIF($E64:$N64,"△")</f>
        <v>0</v>
      </c>
      <c r="AB64" s="533">
        <f>Y64*2+AA64</f>
        <v>0</v>
      </c>
      <c r="AC64" s="519" t="e">
        <f>IF(G65="","",D65+G65+M65+J65)</f>
        <v>#N/A</v>
      </c>
      <c r="AD64" s="535" t="e">
        <f>IF(AC64="","",AB64*100+AC64)</f>
        <v>#N/A</v>
      </c>
      <c r="AE64" s="536" t="e">
        <f>IF(AC64="","",F65+I65+L65+O65)</f>
        <v>#N/A</v>
      </c>
      <c r="AF64" s="519" t="e">
        <f>IF(AD64="","",RANK(AD64,AD58:AD65,0))</f>
        <v>#N/A</v>
      </c>
      <c r="AG64" s="537"/>
      <c r="AH64" s="113" t="e">
        <f>CONCATENATE(A56,AF64)</f>
        <v>#N/A</v>
      </c>
      <c r="AI64" s="114" t="e">
        <f>B64</f>
        <v>#N/A</v>
      </c>
      <c r="AK64" s="2" t="e">
        <f t="shared" si="6"/>
        <v>#N/A</v>
      </c>
      <c r="AL64" s="2" t="e">
        <f t="shared" si="7"/>
        <v>#N/A</v>
      </c>
    </row>
    <row r="65" spans="1:38" ht="34.5" customHeight="1" thickBot="1">
      <c r="A65" s="551"/>
      <c r="B65" s="583"/>
      <c r="C65" s="583"/>
      <c r="D65" s="15" t="e">
        <f>IF(O59="","",O59)</f>
        <v>#N/A</v>
      </c>
      <c r="E65" s="16" t="s">
        <v>1</v>
      </c>
      <c r="F65" s="17" t="e">
        <f>IF(M59="","",M59)</f>
        <v>#N/A</v>
      </c>
      <c r="G65" s="15" t="e">
        <f>IF(O61="","",O61)</f>
        <v>#N/A</v>
      </c>
      <c r="H65" s="16" t="s">
        <v>1</v>
      </c>
      <c r="I65" s="17" t="e">
        <f>IF(M61="","",M61)</f>
        <v>#N/A</v>
      </c>
      <c r="J65" s="15" t="e">
        <f>IF(O63="","",O63)</f>
        <v>#N/A</v>
      </c>
      <c r="K65" s="16" t="s">
        <v>1</v>
      </c>
      <c r="L65" s="17" t="e">
        <f>IF(M63="","",M63)</f>
        <v>#N/A</v>
      </c>
      <c r="M65" s="542"/>
      <c r="N65" s="543"/>
      <c r="O65" s="543"/>
      <c r="P65" s="15"/>
      <c r="Q65" s="16"/>
      <c r="R65" s="17"/>
      <c r="S65" s="15"/>
      <c r="T65" s="16"/>
      <c r="U65" s="17"/>
      <c r="V65" s="15"/>
      <c r="W65" s="16"/>
      <c r="X65" s="17"/>
      <c r="Y65" s="545"/>
      <c r="Z65" s="546"/>
      <c r="AA65" s="546"/>
      <c r="AB65" s="546"/>
      <c r="AC65" s="547"/>
      <c r="AD65" s="549"/>
      <c r="AE65" s="550"/>
      <c r="AF65" s="547"/>
      <c r="AG65" s="581"/>
      <c r="AH65" s="78"/>
      <c r="AK65" s="2">
        <f t="shared" si="6"/>
      </c>
      <c r="AL65" s="2">
        <f t="shared" si="7"/>
        <v>0</v>
      </c>
    </row>
    <row r="66" spans="1:34" ht="24.75" customHeight="1">
      <c r="A66" s="2"/>
      <c r="B66" s="36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4.75" customHeight="1">
      <c r="A67" s="4"/>
      <c r="B67" s="8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4.75" customHeight="1" thickBot="1">
      <c r="A68" s="4"/>
      <c r="B68" s="3"/>
      <c r="C68" s="3"/>
      <c r="D68" s="4"/>
      <c r="E68" s="4" t="str">
        <f>CONCATENATE(A69,"1")</f>
        <v>1</v>
      </c>
      <c r="F68" s="4"/>
      <c r="G68" s="4"/>
      <c r="H68" s="4" t="str">
        <f>CONCATENATE(A69,"2")</f>
        <v>2</v>
      </c>
      <c r="I68" s="4"/>
      <c r="J68" s="4"/>
      <c r="K68" s="4" t="str">
        <f>CONCATENATE(A69,"3")</f>
        <v>3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34.5" customHeight="1">
      <c r="A69" s="501"/>
      <c r="B69" s="503" t="s">
        <v>68</v>
      </c>
      <c r="C69" s="503"/>
      <c r="D69" s="495" t="e">
        <f>B71</f>
        <v>#N/A</v>
      </c>
      <c r="E69" s="496"/>
      <c r="F69" s="497"/>
      <c r="G69" s="495" t="e">
        <f>B73</f>
        <v>#N/A</v>
      </c>
      <c r="H69" s="496"/>
      <c r="I69" s="497"/>
      <c r="J69" s="495" t="e">
        <f>B75</f>
        <v>#N/A</v>
      </c>
      <c r="K69" s="496"/>
      <c r="L69" s="497"/>
      <c r="M69" s="495"/>
      <c r="N69" s="496"/>
      <c r="O69" s="497"/>
      <c r="P69" s="495"/>
      <c r="Q69" s="496"/>
      <c r="R69" s="497"/>
      <c r="S69" s="495"/>
      <c r="T69" s="496"/>
      <c r="U69" s="497"/>
      <c r="V69" s="495"/>
      <c r="W69" s="496"/>
      <c r="X69" s="496"/>
      <c r="Y69" s="509" t="s">
        <v>36</v>
      </c>
      <c r="Z69" s="511" t="s">
        <v>37</v>
      </c>
      <c r="AA69" s="511" t="s">
        <v>38</v>
      </c>
      <c r="AB69" s="513" t="s">
        <v>39</v>
      </c>
      <c r="AC69" s="505" t="s">
        <v>40</v>
      </c>
      <c r="AD69" s="515" t="s">
        <v>43</v>
      </c>
      <c r="AE69" s="517" t="s">
        <v>41</v>
      </c>
      <c r="AF69" s="505" t="s">
        <v>42</v>
      </c>
      <c r="AG69" s="507" t="s">
        <v>35</v>
      </c>
      <c r="AH69" s="4"/>
    </row>
    <row r="70" spans="1:34" ht="34.5" customHeight="1">
      <c r="A70" s="502"/>
      <c r="B70" s="504"/>
      <c r="C70" s="504"/>
      <c r="D70" s="498"/>
      <c r="E70" s="499"/>
      <c r="F70" s="500"/>
      <c r="G70" s="498"/>
      <c r="H70" s="499"/>
      <c r="I70" s="500"/>
      <c r="J70" s="498"/>
      <c r="K70" s="499"/>
      <c r="L70" s="500"/>
      <c r="M70" s="498"/>
      <c r="N70" s="499"/>
      <c r="O70" s="500"/>
      <c r="P70" s="498"/>
      <c r="Q70" s="499"/>
      <c r="R70" s="500"/>
      <c r="S70" s="498"/>
      <c r="T70" s="499"/>
      <c r="U70" s="500"/>
      <c r="V70" s="498"/>
      <c r="W70" s="499"/>
      <c r="X70" s="499"/>
      <c r="Y70" s="510"/>
      <c r="Z70" s="512"/>
      <c r="AA70" s="512"/>
      <c r="AB70" s="514"/>
      <c r="AC70" s="506"/>
      <c r="AD70" s="516"/>
      <c r="AE70" s="518"/>
      <c r="AF70" s="506"/>
      <c r="AG70" s="508"/>
      <c r="AH70" s="4"/>
    </row>
    <row r="71" spans="1:38" ht="34.5" customHeight="1">
      <c r="A71" s="522" t="str">
        <f>CONCATENATE(A69,1)</f>
        <v>1</v>
      </c>
      <c r="B71" s="582" t="e">
        <f>VLOOKUP(A71,'チーム表'!C:D,2,FALSE)</f>
        <v>#N/A</v>
      </c>
      <c r="C71" s="582"/>
      <c r="D71" s="525"/>
      <c r="E71" s="526"/>
      <c r="F71" s="527"/>
      <c r="G71" s="85" t="str">
        <f>CONCATENATE($A71,H68)</f>
        <v>12</v>
      </c>
      <c r="H71" s="10" t="e">
        <f>IF(G72="","",IF(G72=I72,"△",IF(G72&gt;I72,"〇","×")))</f>
        <v>#N/A</v>
      </c>
      <c r="I71" s="86" t="str">
        <f>CONCATENATE(H68,$A71)</f>
        <v>21</v>
      </c>
      <c r="J71" s="85" t="str">
        <f>CONCATENATE($A71,K68)</f>
        <v>13</v>
      </c>
      <c r="K71" s="10" t="e">
        <f>IF(J72="","",IF(J72=L72,"△",IF(J72&gt;L72,"〇","×")))</f>
        <v>#N/A</v>
      </c>
      <c r="L71" s="86" t="str">
        <f>CONCATENATE(K68,$A71)</f>
        <v>31</v>
      </c>
      <c r="M71" s="85"/>
      <c r="N71" s="10"/>
      <c r="O71" s="86"/>
      <c r="P71" s="85"/>
      <c r="Q71" s="10"/>
      <c r="R71" s="86"/>
      <c r="S71" s="85"/>
      <c r="T71" s="10"/>
      <c r="U71" s="86"/>
      <c r="V71" s="85"/>
      <c r="W71" s="10"/>
      <c r="X71" s="86"/>
      <c r="Y71" s="531">
        <f>COUNTIF($E71:$K71,"〇")</f>
        <v>0</v>
      </c>
      <c r="Z71" s="533">
        <f>COUNTIF($E71:$K71,"×")</f>
        <v>0</v>
      </c>
      <c r="AA71" s="533">
        <f>COUNTIF($E71:$W71,"△")</f>
        <v>0</v>
      </c>
      <c r="AB71" s="533">
        <f>Y71*2+AA71</f>
        <v>0</v>
      </c>
      <c r="AC71" s="519" t="e">
        <f>IF(G72="","",D72+G72+J72)</f>
        <v>#N/A</v>
      </c>
      <c r="AD71" s="535" t="e">
        <f>IF(AC71="","",AB71*100+AC71)</f>
        <v>#N/A</v>
      </c>
      <c r="AE71" s="536" t="e">
        <f>IF(AC71="","",F72+I72+L72)</f>
        <v>#N/A</v>
      </c>
      <c r="AF71" s="519" t="e">
        <f>IF(AD71="","",RANK(AD71,AD71:AD76,0))</f>
        <v>#N/A</v>
      </c>
      <c r="AG71" s="520"/>
      <c r="AH71" s="113" t="e">
        <f>CONCATENATE(A69,AF71)</f>
        <v>#N/A</v>
      </c>
      <c r="AI71" s="114" t="e">
        <f>B71</f>
        <v>#N/A</v>
      </c>
      <c r="AK71" s="2" t="e">
        <f aca="true" t="shared" si="8" ref="AK71:AK76">CONCATENATE(A$5,AF71)</f>
        <v>#N/A</v>
      </c>
      <c r="AL71" s="2" t="e">
        <f aca="true" t="shared" si="9" ref="AL71:AL76">$B71</f>
        <v>#N/A</v>
      </c>
    </row>
    <row r="72" spans="1:38" ht="34.5" customHeight="1">
      <c r="A72" s="523"/>
      <c r="B72" s="582"/>
      <c r="C72" s="582"/>
      <c r="D72" s="528"/>
      <c r="E72" s="529"/>
      <c r="F72" s="530"/>
      <c r="G72" s="22" t="e">
        <f>VLOOKUP(G71,'対戦表'!$AG:$AH,2,0)</f>
        <v>#N/A</v>
      </c>
      <c r="H72" s="6" t="s">
        <v>0</v>
      </c>
      <c r="I72" s="23" t="e">
        <f>VLOOKUP(I71,'対戦表'!$AG:$AH,2,0)</f>
        <v>#N/A</v>
      </c>
      <c r="J72" s="22" t="e">
        <f>VLOOKUP(J71,'対戦表'!$AG:$AH,2,0)</f>
        <v>#N/A</v>
      </c>
      <c r="K72" s="6" t="s">
        <v>0</v>
      </c>
      <c r="L72" s="23" t="e">
        <f>VLOOKUP(L71,'対戦表'!$AG:$AH,2,0)</f>
        <v>#N/A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32"/>
      <c r="Z72" s="534"/>
      <c r="AA72" s="534"/>
      <c r="AB72" s="534"/>
      <c r="AC72" s="519"/>
      <c r="AD72" s="535"/>
      <c r="AE72" s="536"/>
      <c r="AF72" s="519"/>
      <c r="AG72" s="521"/>
      <c r="AH72" s="78"/>
      <c r="AK72" s="2">
        <f t="shared" si="8"/>
      </c>
      <c r="AL72" s="2">
        <f t="shared" si="9"/>
        <v>0</v>
      </c>
    </row>
    <row r="73" spans="1:38" ht="34.5" customHeight="1">
      <c r="A73" s="522" t="str">
        <f>CONCATENATE(A69,2)</f>
        <v>2</v>
      </c>
      <c r="B73" s="582" t="e">
        <f>VLOOKUP(A73,'チーム表'!C:D,2,FALSE)</f>
        <v>#N/A</v>
      </c>
      <c r="C73" s="582"/>
      <c r="D73" s="13"/>
      <c r="E73" s="10" t="e">
        <f>IF(D74="","",IF(D74=F74,"△",IF(D74&gt;F74,"〇","×")))</f>
        <v>#N/A</v>
      </c>
      <c r="F73" s="14"/>
      <c r="G73" s="525"/>
      <c r="H73" s="526"/>
      <c r="I73" s="527"/>
      <c r="J73" s="85" t="str">
        <f>CONCATENATE($A73,K68)</f>
        <v>23</v>
      </c>
      <c r="K73" s="10" t="e">
        <f>IF(J74="","",IF(J74=L74,"△",IF(J74&gt;L74,"〇","×")))</f>
        <v>#N/A</v>
      </c>
      <c r="L73" s="86" t="str">
        <f>CONCATENATE(K68,$A73)</f>
        <v>32</v>
      </c>
      <c r="M73" s="85"/>
      <c r="N73" s="10"/>
      <c r="O73" s="86"/>
      <c r="P73" s="85"/>
      <c r="Q73" s="10"/>
      <c r="R73" s="86"/>
      <c r="S73" s="85"/>
      <c r="T73" s="10"/>
      <c r="U73" s="86"/>
      <c r="V73" s="85"/>
      <c r="W73" s="10"/>
      <c r="X73" s="86"/>
      <c r="Y73" s="531">
        <f>COUNTIF($E73:$K73,"〇")</f>
        <v>0</v>
      </c>
      <c r="Z73" s="533">
        <f>COUNTIF($E73:$K73,"×")</f>
        <v>0</v>
      </c>
      <c r="AA73" s="533">
        <f>COUNTIF($E73:$W73,"△")</f>
        <v>0</v>
      </c>
      <c r="AB73" s="533">
        <f>Y73*2+AA73</f>
        <v>0</v>
      </c>
      <c r="AC73" s="519" t="e">
        <f>IF(D74="","",D74+G74+J74)</f>
        <v>#N/A</v>
      </c>
      <c r="AD73" s="535" t="e">
        <f>IF(AC73="","",AB73*100+AC73)</f>
        <v>#N/A</v>
      </c>
      <c r="AE73" s="536" t="e">
        <f>IF(AC73="","",F74+I74+L74)</f>
        <v>#N/A</v>
      </c>
      <c r="AF73" s="519" t="e">
        <f>IF(AD73="","",RANK(AD73,AD71:AD76,0))</f>
        <v>#N/A</v>
      </c>
      <c r="AG73" s="520"/>
      <c r="AH73" s="113" t="e">
        <f>CONCATENATE(A69,AF73)</f>
        <v>#N/A</v>
      </c>
      <c r="AI73" s="114" t="e">
        <f>B73</f>
        <v>#N/A</v>
      </c>
      <c r="AK73" s="2" t="e">
        <f t="shared" si="8"/>
        <v>#N/A</v>
      </c>
      <c r="AL73" s="2" t="e">
        <f t="shared" si="9"/>
        <v>#N/A</v>
      </c>
    </row>
    <row r="74" spans="1:38" ht="34.5" customHeight="1">
      <c r="A74" s="523"/>
      <c r="B74" s="582"/>
      <c r="C74" s="582"/>
      <c r="D74" s="13" t="e">
        <f>IF(I72="","",I72)</f>
        <v>#N/A</v>
      </c>
      <c r="E74" s="10" t="s">
        <v>1</v>
      </c>
      <c r="F74" s="14" t="e">
        <f>IF(G72="","",G72)</f>
        <v>#N/A</v>
      </c>
      <c r="G74" s="528"/>
      <c r="H74" s="529"/>
      <c r="I74" s="530"/>
      <c r="J74" s="22" t="e">
        <f>VLOOKUP(J73,'対戦表'!$AG:$AH,2,0)</f>
        <v>#N/A</v>
      </c>
      <c r="K74" s="6" t="s">
        <v>0</v>
      </c>
      <c r="L74" s="23" t="e">
        <f>VLOOKUP(L73,'対戦表'!$AG:$AH,2,0)</f>
        <v>#N/A</v>
      </c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32"/>
      <c r="Z74" s="534"/>
      <c r="AA74" s="534"/>
      <c r="AB74" s="534"/>
      <c r="AC74" s="519"/>
      <c r="AD74" s="535"/>
      <c r="AE74" s="536"/>
      <c r="AF74" s="519"/>
      <c r="AG74" s="521"/>
      <c r="AH74" s="78"/>
      <c r="AK74" s="2">
        <f t="shared" si="8"/>
      </c>
      <c r="AL74" s="2">
        <f t="shared" si="9"/>
        <v>0</v>
      </c>
    </row>
    <row r="75" spans="1:38" ht="34.5" customHeight="1">
      <c r="A75" s="522" t="str">
        <f>CONCATENATE(A69,3)</f>
        <v>3</v>
      </c>
      <c r="B75" s="582" t="e">
        <f>VLOOKUP(A75,'チーム表'!C:D,2,FALSE)</f>
        <v>#N/A</v>
      </c>
      <c r="C75" s="582"/>
      <c r="D75" s="8"/>
      <c r="E75" s="12" t="e">
        <f>IF(D76="","",IF(D76=F76,"△",IF(D76&gt;F76,"〇","×")))</f>
        <v>#N/A</v>
      </c>
      <c r="F75" s="9"/>
      <c r="G75" s="8"/>
      <c r="H75" s="12" t="e">
        <f>IF(G76="","",IF(G76=I76,"△",IF(G76&gt;I76,"〇","×")))</f>
        <v>#N/A</v>
      </c>
      <c r="I75" s="9"/>
      <c r="J75" s="525"/>
      <c r="K75" s="526"/>
      <c r="L75" s="527"/>
      <c r="M75" s="85"/>
      <c r="N75" s="10"/>
      <c r="O75" s="86"/>
      <c r="P75" s="85"/>
      <c r="Q75" s="10"/>
      <c r="R75" s="86"/>
      <c r="S75" s="85"/>
      <c r="T75" s="10"/>
      <c r="U75" s="86"/>
      <c r="V75" s="85"/>
      <c r="W75" s="10"/>
      <c r="X75" s="86"/>
      <c r="Y75" s="531">
        <f>COUNTIF($E75:$K75,"〇")</f>
        <v>0</v>
      </c>
      <c r="Z75" s="533">
        <f>COUNTIF($E75:$K75,"×")</f>
        <v>0</v>
      </c>
      <c r="AA75" s="533">
        <f>COUNTIF($E75:$W75,"△")</f>
        <v>0</v>
      </c>
      <c r="AB75" s="533">
        <f>Y75*2+AA75</f>
        <v>0</v>
      </c>
      <c r="AC75" s="519" t="e">
        <f>IF(G76="","",D76+G76+J76)</f>
        <v>#N/A</v>
      </c>
      <c r="AD75" s="535" t="e">
        <f>IF(AC75="","",AB75*100+AC75)</f>
        <v>#N/A</v>
      </c>
      <c r="AE75" s="536" t="e">
        <f>IF(AC75="","",F76+I76+L76)</f>
        <v>#N/A</v>
      </c>
      <c r="AF75" s="519" t="e">
        <f>IF(AD75="","",RANK(AD75,AD71:AD76,0))</f>
        <v>#N/A</v>
      </c>
      <c r="AG75" s="521"/>
      <c r="AH75" s="113" t="e">
        <f>CONCATENATE(A69,AF75)</f>
        <v>#N/A</v>
      </c>
      <c r="AI75" s="114" t="e">
        <f>B75</f>
        <v>#N/A</v>
      </c>
      <c r="AK75" s="2" t="e">
        <f t="shared" si="8"/>
        <v>#N/A</v>
      </c>
      <c r="AL75" s="2" t="e">
        <f t="shared" si="9"/>
        <v>#N/A</v>
      </c>
    </row>
    <row r="76" spans="1:38" ht="34.5" customHeight="1" thickBot="1">
      <c r="A76" s="551"/>
      <c r="B76" s="583"/>
      <c r="C76" s="583"/>
      <c r="D76" s="15" t="e">
        <f>IF(L72="","",L72)</f>
        <v>#N/A</v>
      </c>
      <c r="E76" s="16" t="s">
        <v>1</v>
      </c>
      <c r="F76" s="17" t="e">
        <f>IF(J72="","",J72)</f>
        <v>#N/A</v>
      </c>
      <c r="G76" s="15" t="e">
        <f>IF(L74="","",L74)</f>
        <v>#N/A</v>
      </c>
      <c r="H76" s="16" t="s">
        <v>1</v>
      </c>
      <c r="I76" s="17" t="e">
        <f>IF(J74="","",J74)</f>
        <v>#N/A</v>
      </c>
      <c r="J76" s="542"/>
      <c r="K76" s="543"/>
      <c r="L76" s="544"/>
      <c r="M76" s="15"/>
      <c r="N76" s="16"/>
      <c r="O76" s="17"/>
      <c r="P76" s="15"/>
      <c r="Q76" s="16"/>
      <c r="R76" s="17"/>
      <c r="S76" s="15"/>
      <c r="T76" s="16"/>
      <c r="U76" s="17"/>
      <c r="V76" s="15"/>
      <c r="W76" s="16"/>
      <c r="X76" s="17"/>
      <c r="Y76" s="545"/>
      <c r="Z76" s="546"/>
      <c r="AA76" s="546"/>
      <c r="AB76" s="546"/>
      <c r="AC76" s="547"/>
      <c r="AD76" s="549"/>
      <c r="AE76" s="550"/>
      <c r="AF76" s="547"/>
      <c r="AG76" s="548"/>
      <c r="AH76" s="78"/>
      <c r="AK76" s="2">
        <f t="shared" si="8"/>
      </c>
      <c r="AL76" s="2">
        <f t="shared" si="9"/>
        <v>0</v>
      </c>
    </row>
  </sheetData>
  <sheetProtection/>
  <mergeCells count="390">
    <mergeCell ref="A5:A6"/>
    <mergeCell ref="B5:C6"/>
    <mergeCell ref="D5:F6"/>
    <mergeCell ref="G5:I6"/>
    <mergeCell ref="AD5:AD6"/>
    <mergeCell ref="V5:X6"/>
    <mergeCell ref="J5:L6"/>
    <mergeCell ref="M5:O6"/>
    <mergeCell ref="P5:R6"/>
    <mergeCell ref="S5:U6"/>
    <mergeCell ref="AB7:AB8"/>
    <mergeCell ref="AC7:AC8"/>
    <mergeCell ref="AD7:AD8"/>
    <mergeCell ref="AE5:AE6"/>
    <mergeCell ref="AF5:AF6"/>
    <mergeCell ref="Y5:Y6"/>
    <mergeCell ref="Z5:Z6"/>
    <mergeCell ref="AA5:AA6"/>
    <mergeCell ref="AB5:AB6"/>
    <mergeCell ref="AC5:AC6"/>
    <mergeCell ref="AG5:AG6"/>
    <mergeCell ref="A7:A8"/>
    <mergeCell ref="B7:C8"/>
    <mergeCell ref="D7:F8"/>
    <mergeCell ref="Y7:Y8"/>
    <mergeCell ref="Z7:Z8"/>
    <mergeCell ref="AG7:AG8"/>
    <mergeCell ref="AE7:AE8"/>
    <mergeCell ref="AF7:AF8"/>
    <mergeCell ref="AA7:AA8"/>
    <mergeCell ref="A9:A10"/>
    <mergeCell ref="B9:C10"/>
    <mergeCell ref="G9:I10"/>
    <mergeCell ref="Y9:Y10"/>
    <mergeCell ref="AE9:AE10"/>
    <mergeCell ref="AF9:AF10"/>
    <mergeCell ref="AA9:AA10"/>
    <mergeCell ref="AB9:AB10"/>
    <mergeCell ref="AC9:AC10"/>
    <mergeCell ref="AD9:AD10"/>
    <mergeCell ref="AG11:AG12"/>
    <mergeCell ref="AE11:AE12"/>
    <mergeCell ref="AF11:AF12"/>
    <mergeCell ref="Z9:Z10"/>
    <mergeCell ref="AA11:AA12"/>
    <mergeCell ref="AB11:AB12"/>
    <mergeCell ref="AC11:AC12"/>
    <mergeCell ref="AD11:AD12"/>
    <mergeCell ref="AE13:AE14"/>
    <mergeCell ref="AF13:AF14"/>
    <mergeCell ref="AE15:AE16"/>
    <mergeCell ref="AF15:AF16"/>
    <mergeCell ref="AG9:AG10"/>
    <mergeCell ref="A11:A12"/>
    <mergeCell ref="B11:C12"/>
    <mergeCell ref="J11:L12"/>
    <mergeCell ref="Y11:Y12"/>
    <mergeCell ref="Z11:Z12"/>
    <mergeCell ref="AD13:AD14"/>
    <mergeCell ref="AC15:AC16"/>
    <mergeCell ref="AD15:AD16"/>
    <mergeCell ref="A13:A14"/>
    <mergeCell ref="B13:C14"/>
    <mergeCell ref="M13:O14"/>
    <mergeCell ref="Y13:Y14"/>
    <mergeCell ref="AA13:AA14"/>
    <mergeCell ref="AB13:AB14"/>
    <mergeCell ref="Z13:Z14"/>
    <mergeCell ref="AG13:AG14"/>
    <mergeCell ref="A15:A16"/>
    <mergeCell ref="B15:C16"/>
    <mergeCell ref="P15:R16"/>
    <mergeCell ref="Y15:Y16"/>
    <mergeCell ref="Z15:Z16"/>
    <mergeCell ref="AG15:AG16"/>
    <mergeCell ref="AA15:AA16"/>
    <mergeCell ref="AB15:AB16"/>
    <mergeCell ref="AC13:AC14"/>
    <mergeCell ref="AG17:AG18"/>
    <mergeCell ref="AF17:AF18"/>
    <mergeCell ref="A17:A18"/>
    <mergeCell ref="B17:C18"/>
    <mergeCell ref="S17:U18"/>
    <mergeCell ref="Y17:Y18"/>
    <mergeCell ref="AB17:AB18"/>
    <mergeCell ref="AE17:AE18"/>
    <mergeCell ref="AC17:AC18"/>
    <mergeCell ref="AD17:AD18"/>
    <mergeCell ref="A19:A20"/>
    <mergeCell ref="B19:C20"/>
    <mergeCell ref="V19:X20"/>
    <mergeCell ref="Y19:Y20"/>
    <mergeCell ref="Z17:Z18"/>
    <mergeCell ref="AA17:AA18"/>
    <mergeCell ref="AF19:AF20"/>
    <mergeCell ref="AG19:AG20"/>
    <mergeCell ref="AC19:AC20"/>
    <mergeCell ref="AD19:AD20"/>
    <mergeCell ref="Z19:Z20"/>
    <mergeCell ref="AA19:AA20"/>
    <mergeCell ref="AB19:AB20"/>
    <mergeCell ref="AE19:AE20"/>
    <mergeCell ref="AF26:AF27"/>
    <mergeCell ref="AG28:AG29"/>
    <mergeCell ref="AC24:AC25"/>
    <mergeCell ref="AD24:AD25"/>
    <mergeCell ref="AE30:AE31"/>
    <mergeCell ref="AF30:AF31"/>
    <mergeCell ref="AD26:AD27"/>
    <mergeCell ref="AD30:AD31"/>
    <mergeCell ref="AA47:AA48"/>
    <mergeCell ref="AB47:AB48"/>
    <mergeCell ref="AE32:AE33"/>
    <mergeCell ref="AF32:AF33"/>
    <mergeCell ref="AG24:AG25"/>
    <mergeCell ref="AE24:AE25"/>
    <mergeCell ref="AF24:AF25"/>
    <mergeCell ref="AE28:AE29"/>
    <mergeCell ref="AF28:AF29"/>
    <mergeCell ref="AG26:AG27"/>
    <mergeCell ref="A47:A48"/>
    <mergeCell ref="B47:C48"/>
    <mergeCell ref="J47:L48"/>
    <mergeCell ref="AG47:AG48"/>
    <mergeCell ref="AF47:AF48"/>
    <mergeCell ref="Y47:Y48"/>
    <mergeCell ref="Z47:Z48"/>
    <mergeCell ref="AD47:AD48"/>
    <mergeCell ref="AE47:AE48"/>
    <mergeCell ref="AC47:AC48"/>
    <mergeCell ref="A51:A52"/>
    <mergeCell ref="B51:C52"/>
    <mergeCell ref="Y51:Y52"/>
    <mergeCell ref="Z51:Z52"/>
    <mergeCell ref="AG49:AG50"/>
    <mergeCell ref="AG56:AG57"/>
    <mergeCell ref="A49:A50"/>
    <mergeCell ref="B49:C50"/>
    <mergeCell ref="Y49:Y50"/>
    <mergeCell ref="Z49:Z50"/>
    <mergeCell ref="P51:R52"/>
    <mergeCell ref="AG51:AG52"/>
    <mergeCell ref="AC51:AC52"/>
    <mergeCell ref="AD51:AD52"/>
    <mergeCell ref="AE51:AE52"/>
    <mergeCell ref="AF51:AF52"/>
    <mergeCell ref="AA51:AA52"/>
    <mergeCell ref="AB51:AB52"/>
    <mergeCell ref="AD69:AD70"/>
    <mergeCell ref="AE58:AE59"/>
    <mergeCell ref="AF58:AF59"/>
    <mergeCell ref="AE60:AE61"/>
    <mergeCell ref="AF60:AF61"/>
    <mergeCell ref="AE69:AE70"/>
    <mergeCell ref="AF69:AF70"/>
    <mergeCell ref="AD60:AD61"/>
    <mergeCell ref="AD58:AD59"/>
    <mergeCell ref="B69:C70"/>
    <mergeCell ref="D69:F70"/>
    <mergeCell ref="Y69:Y70"/>
    <mergeCell ref="G69:I70"/>
    <mergeCell ref="J69:L70"/>
    <mergeCell ref="M69:O70"/>
    <mergeCell ref="P69:R70"/>
    <mergeCell ref="AC69:AC70"/>
    <mergeCell ref="A62:A63"/>
    <mergeCell ref="AC58:AC59"/>
    <mergeCell ref="AG69:AG70"/>
    <mergeCell ref="AG58:AG59"/>
    <mergeCell ref="A60:A61"/>
    <mergeCell ref="B60:C61"/>
    <mergeCell ref="G60:I61"/>
    <mergeCell ref="Y60:Y61"/>
    <mergeCell ref="Z60:Z61"/>
    <mergeCell ref="AB71:AB72"/>
    <mergeCell ref="AC71:AC72"/>
    <mergeCell ref="AD71:AD72"/>
    <mergeCell ref="A71:A72"/>
    <mergeCell ref="B71:C72"/>
    <mergeCell ref="Y71:Y72"/>
    <mergeCell ref="Z71:Z72"/>
    <mergeCell ref="A73:A74"/>
    <mergeCell ref="B73:C74"/>
    <mergeCell ref="Y73:Y74"/>
    <mergeCell ref="Z73:Z74"/>
    <mergeCell ref="G73:I74"/>
    <mergeCell ref="D71:F72"/>
    <mergeCell ref="J75:L76"/>
    <mergeCell ref="AD75:AD76"/>
    <mergeCell ref="A75:A76"/>
    <mergeCell ref="B75:C76"/>
    <mergeCell ref="Y75:Y76"/>
    <mergeCell ref="Z75:Z76"/>
    <mergeCell ref="V24:X25"/>
    <mergeCell ref="AG75:AG76"/>
    <mergeCell ref="AG73:AG74"/>
    <mergeCell ref="AC75:AC76"/>
    <mergeCell ref="AF73:AF74"/>
    <mergeCell ref="AF75:AF76"/>
    <mergeCell ref="AE75:AE76"/>
    <mergeCell ref="AA75:AA76"/>
    <mergeCell ref="AB75:AB76"/>
    <mergeCell ref="AG71:AG72"/>
    <mergeCell ref="B26:C27"/>
    <mergeCell ref="D26:F27"/>
    <mergeCell ref="Y26:Y27"/>
    <mergeCell ref="Z26:Z27"/>
    <mergeCell ref="A24:A25"/>
    <mergeCell ref="B24:C25"/>
    <mergeCell ref="D24:F25"/>
    <mergeCell ref="M24:O25"/>
    <mergeCell ref="P24:R25"/>
    <mergeCell ref="S24:U25"/>
    <mergeCell ref="AB24:AB25"/>
    <mergeCell ref="AB26:AB27"/>
    <mergeCell ref="AA26:AA27"/>
    <mergeCell ref="A28:A29"/>
    <mergeCell ref="B28:C29"/>
    <mergeCell ref="G28:I29"/>
    <mergeCell ref="Y28:Y29"/>
    <mergeCell ref="Y24:Y25"/>
    <mergeCell ref="Z24:Z25"/>
    <mergeCell ref="A26:A27"/>
    <mergeCell ref="G24:I25"/>
    <mergeCell ref="J24:L25"/>
    <mergeCell ref="AD28:AD29"/>
    <mergeCell ref="AE26:AE27"/>
    <mergeCell ref="AC26:AC27"/>
    <mergeCell ref="AA28:AA29"/>
    <mergeCell ref="AB28:AB29"/>
    <mergeCell ref="AC28:AC29"/>
    <mergeCell ref="Z28:Z29"/>
    <mergeCell ref="AA24:AA25"/>
    <mergeCell ref="Z30:Z31"/>
    <mergeCell ref="AA30:AA31"/>
    <mergeCell ref="AB30:AB31"/>
    <mergeCell ref="AC30:AC31"/>
    <mergeCell ref="A30:A31"/>
    <mergeCell ref="B30:C31"/>
    <mergeCell ref="J30:L31"/>
    <mergeCell ref="Y30:Y31"/>
    <mergeCell ref="AG30:AG31"/>
    <mergeCell ref="A32:A33"/>
    <mergeCell ref="B32:C33"/>
    <mergeCell ref="M32:O33"/>
    <mergeCell ref="Y32:Y33"/>
    <mergeCell ref="Z32:Z33"/>
    <mergeCell ref="AA32:AA33"/>
    <mergeCell ref="AB32:AB33"/>
    <mergeCell ref="AC32:AC33"/>
    <mergeCell ref="AD32:AD33"/>
    <mergeCell ref="AG32:AG33"/>
    <mergeCell ref="A34:A35"/>
    <mergeCell ref="B34:C35"/>
    <mergeCell ref="P34:R35"/>
    <mergeCell ref="Y34:Y35"/>
    <mergeCell ref="Z34:Z35"/>
    <mergeCell ref="AC34:AC35"/>
    <mergeCell ref="AD34:AD35"/>
    <mergeCell ref="AF34:AF35"/>
    <mergeCell ref="AE34:AE35"/>
    <mergeCell ref="AG34:AG35"/>
    <mergeCell ref="A36:A37"/>
    <mergeCell ref="B36:C37"/>
    <mergeCell ref="S36:U37"/>
    <mergeCell ref="Y36:Y37"/>
    <mergeCell ref="Z36:Z37"/>
    <mergeCell ref="AB36:AB37"/>
    <mergeCell ref="AC36:AC37"/>
    <mergeCell ref="AA34:AA35"/>
    <mergeCell ref="AB34:AB35"/>
    <mergeCell ref="AG41:AG42"/>
    <mergeCell ref="M41:O42"/>
    <mergeCell ref="P41:R42"/>
    <mergeCell ref="S41:U42"/>
    <mergeCell ref="V41:X42"/>
    <mergeCell ref="Y41:Y42"/>
    <mergeCell ref="Z41:Z42"/>
    <mergeCell ref="AA41:AA42"/>
    <mergeCell ref="AB41:AB42"/>
    <mergeCell ref="AD36:AD37"/>
    <mergeCell ref="AE36:AE37"/>
    <mergeCell ref="J41:L42"/>
    <mergeCell ref="AA36:AA37"/>
    <mergeCell ref="A41:A42"/>
    <mergeCell ref="B41:C42"/>
    <mergeCell ref="D41:F42"/>
    <mergeCell ref="G41:I42"/>
    <mergeCell ref="A45:A46"/>
    <mergeCell ref="B45:C46"/>
    <mergeCell ref="G45:I46"/>
    <mergeCell ref="Y45:Y46"/>
    <mergeCell ref="Y43:Y44"/>
    <mergeCell ref="AE43:AE44"/>
    <mergeCell ref="AB43:AB44"/>
    <mergeCell ref="AG36:AG37"/>
    <mergeCell ref="AE41:AE42"/>
    <mergeCell ref="AF36:AF37"/>
    <mergeCell ref="A43:A44"/>
    <mergeCell ref="B43:C44"/>
    <mergeCell ref="D43:F44"/>
    <mergeCell ref="AF43:AF44"/>
    <mergeCell ref="AC41:AC42"/>
    <mergeCell ref="AD41:AD42"/>
    <mergeCell ref="AF41:AF42"/>
    <mergeCell ref="AG45:AG46"/>
    <mergeCell ref="M49:O50"/>
    <mergeCell ref="AG43:AG44"/>
    <mergeCell ref="AB45:AB46"/>
    <mergeCell ref="AC45:AC46"/>
    <mergeCell ref="AD45:AD46"/>
    <mergeCell ref="AC43:AC44"/>
    <mergeCell ref="AD43:AD44"/>
    <mergeCell ref="Z43:Z44"/>
    <mergeCell ref="AA43:AA44"/>
    <mergeCell ref="AC49:AC50"/>
    <mergeCell ref="AD49:AD50"/>
    <mergeCell ref="AE45:AE46"/>
    <mergeCell ref="AF45:AF46"/>
    <mergeCell ref="Z45:Z46"/>
    <mergeCell ref="AA45:AA46"/>
    <mergeCell ref="AE49:AE50"/>
    <mergeCell ref="AF49:AF50"/>
    <mergeCell ref="AA49:AA50"/>
    <mergeCell ref="AB49:AB50"/>
    <mergeCell ref="A56:A57"/>
    <mergeCell ref="B56:C57"/>
    <mergeCell ref="D56:F57"/>
    <mergeCell ref="G56:I57"/>
    <mergeCell ref="AE56:AE57"/>
    <mergeCell ref="AF56:AF57"/>
    <mergeCell ref="AC56:AC57"/>
    <mergeCell ref="AD56:AD57"/>
    <mergeCell ref="S56:U57"/>
    <mergeCell ref="V56:X57"/>
    <mergeCell ref="Y56:Y57"/>
    <mergeCell ref="Z56:Z57"/>
    <mergeCell ref="AA56:AA57"/>
    <mergeCell ref="AB58:AB59"/>
    <mergeCell ref="B62:C63"/>
    <mergeCell ref="J62:L63"/>
    <mergeCell ref="Y62:Y63"/>
    <mergeCell ref="AA62:AA63"/>
    <mergeCell ref="AB56:AB57"/>
    <mergeCell ref="J56:L57"/>
    <mergeCell ref="M56:O57"/>
    <mergeCell ref="P56:R57"/>
    <mergeCell ref="A58:A59"/>
    <mergeCell ref="B58:C59"/>
    <mergeCell ref="D58:F59"/>
    <mergeCell ref="Y58:Y59"/>
    <mergeCell ref="Z58:Z59"/>
    <mergeCell ref="AA58:AA59"/>
    <mergeCell ref="AG60:AG61"/>
    <mergeCell ref="Z62:Z63"/>
    <mergeCell ref="AE62:AE63"/>
    <mergeCell ref="AA60:AA61"/>
    <mergeCell ref="AB60:AB61"/>
    <mergeCell ref="AC60:AC61"/>
    <mergeCell ref="AB62:AB63"/>
    <mergeCell ref="AF62:AF63"/>
    <mergeCell ref="AD62:AD63"/>
    <mergeCell ref="Z64:Z65"/>
    <mergeCell ref="AA64:AA65"/>
    <mergeCell ref="S69:U70"/>
    <mergeCell ref="V69:X70"/>
    <mergeCell ref="AA69:AA70"/>
    <mergeCell ref="A64:A65"/>
    <mergeCell ref="B64:C65"/>
    <mergeCell ref="M64:O65"/>
    <mergeCell ref="Y64:Y65"/>
    <mergeCell ref="A69:A70"/>
    <mergeCell ref="AB64:AB65"/>
    <mergeCell ref="AG62:AG63"/>
    <mergeCell ref="AF64:AF65"/>
    <mergeCell ref="AC64:AC65"/>
    <mergeCell ref="AC62:AC63"/>
    <mergeCell ref="AG64:AG65"/>
    <mergeCell ref="AD64:AD65"/>
    <mergeCell ref="AE64:AE65"/>
    <mergeCell ref="AB69:AB70"/>
    <mergeCell ref="Z69:Z70"/>
    <mergeCell ref="AE71:AE72"/>
    <mergeCell ref="AF71:AF72"/>
    <mergeCell ref="AA73:AA74"/>
    <mergeCell ref="AB73:AB74"/>
    <mergeCell ref="AC73:AC74"/>
    <mergeCell ref="AD73:AD74"/>
    <mergeCell ref="AE73:AE74"/>
    <mergeCell ref="AA71:AA72"/>
  </mergeCells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97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97" customWidth="1"/>
    <col min="11" max="11" width="25.625" style="25" customWidth="1"/>
    <col min="12" max="12" width="5.375" style="2" customWidth="1"/>
    <col min="13" max="13" width="4.625" style="24" hidden="1" customWidth="1"/>
    <col min="14" max="14" width="4.50390625" style="24" hidden="1" customWidth="1"/>
    <col min="15" max="15" width="5.625" style="97" hidden="1" customWidth="1"/>
    <col min="16" max="16" width="30.625" style="25" hidden="1" customWidth="1"/>
    <col min="17" max="18" width="4.625" style="24" hidden="1" customWidth="1"/>
    <col min="19" max="19" width="3.50390625" style="24" hidden="1" customWidth="1"/>
    <col min="20" max="20" width="5.625" style="97" hidden="1" customWidth="1"/>
    <col min="21" max="21" width="30.625" style="25" hidden="1" customWidth="1"/>
    <col min="22" max="22" width="0.875" style="25" hidden="1" customWidth="1"/>
    <col min="23" max="24" width="3.50390625" style="42" hidden="1" customWidth="1"/>
    <col min="25" max="25" width="3.625" style="271" hidden="1" customWidth="1"/>
    <col min="26" max="26" width="20.125" style="35" hidden="1" customWidth="1"/>
    <col min="27" max="27" width="3.25390625" style="42" hidden="1" customWidth="1"/>
    <col min="28" max="29" width="3.75390625" style="42" hidden="1" customWidth="1"/>
    <col min="30" max="30" width="3.625" style="271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1" hidden="1" customWidth="1"/>
    <col min="35" max="16384" width="9.00390625" style="40" customWidth="1"/>
  </cols>
  <sheetData>
    <row r="1" spans="1:31" ht="24.75" customHeight="1">
      <c r="A1" s="290"/>
      <c r="B1" s="263"/>
      <c r="C1" s="263"/>
      <c r="D1" s="263"/>
      <c r="E1" s="263"/>
      <c r="F1" s="290" t="str">
        <f>'チーム表'!$B$1</f>
        <v>第３回　小学生新人戦ドッジボール大会</v>
      </c>
      <c r="G1" s="263"/>
      <c r="H1" s="263"/>
      <c r="I1" s="263"/>
      <c r="J1" s="263"/>
      <c r="K1" s="263"/>
      <c r="L1" s="263"/>
      <c r="M1" s="270"/>
      <c r="N1" s="270"/>
      <c r="O1" s="270"/>
      <c r="P1" s="270"/>
      <c r="Q1" s="270"/>
      <c r="R1" s="270"/>
      <c r="S1" s="270"/>
      <c r="T1" s="270"/>
      <c r="U1" s="270"/>
      <c r="V1" s="115"/>
      <c r="W1" s="115"/>
      <c r="X1" s="115"/>
      <c r="Y1" s="116"/>
      <c r="Z1" s="115"/>
      <c r="AA1" s="115"/>
      <c r="AB1" s="115"/>
      <c r="AC1" s="115"/>
      <c r="AD1" s="116"/>
      <c r="AE1" s="115"/>
    </row>
    <row r="2" spans="1:20" ht="7.5" customHeight="1">
      <c r="A2" s="25"/>
      <c r="E2" s="92"/>
      <c r="G2" s="21"/>
      <c r="J2" s="92"/>
      <c r="O2" s="92"/>
      <c r="T2" s="92"/>
    </row>
    <row r="3" spans="1:31" ht="19.5" customHeight="1">
      <c r="A3" s="291" t="s">
        <v>16</v>
      </c>
      <c r="B3" s="261"/>
      <c r="C3" s="261"/>
      <c r="D3" s="261"/>
      <c r="E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2:22" ht="9.75" customHeight="1" thickBot="1">
      <c r="B4" s="29"/>
      <c r="C4" s="29"/>
      <c r="D4" s="29"/>
      <c r="E4" s="93"/>
      <c r="F4" s="27"/>
      <c r="G4" s="43"/>
      <c r="H4" s="44"/>
      <c r="I4" s="44"/>
      <c r="J4" s="102"/>
      <c r="L4" s="45"/>
      <c r="M4" s="42"/>
      <c r="N4" s="42"/>
      <c r="O4" s="103"/>
      <c r="P4" s="26"/>
      <c r="Q4" s="41"/>
      <c r="R4" s="42"/>
      <c r="S4" s="42"/>
      <c r="T4" s="103"/>
      <c r="U4" s="26"/>
      <c r="V4" s="26"/>
    </row>
    <row r="5" spans="1:34" s="258" customFormat="1" ht="24.75" customHeight="1" thickBot="1">
      <c r="A5" s="243"/>
      <c r="B5" s="244" t="s">
        <v>4</v>
      </c>
      <c r="C5" s="245"/>
      <c r="D5" s="246"/>
      <c r="E5" s="247" t="s">
        <v>39</v>
      </c>
      <c r="F5" s="248" t="s">
        <v>28</v>
      </c>
      <c r="G5" s="249"/>
      <c r="H5" s="250"/>
      <c r="I5" s="246"/>
      <c r="J5" s="251" t="s">
        <v>39</v>
      </c>
      <c r="K5" s="289" t="s">
        <v>28</v>
      </c>
      <c r="L5" s="285"/>
      <c r="M5" s="272"/>
      <c r="N5" s="273"/>
      <c r="O5" s="274"/>
      <c r="P5" s="274"/>
      <c r="Q5" s="273"/>
      <c r="R5" s="273"/>
      <c r="S5" s="273"/>
      <c r="T5" s="274"/>
      <c r="U5" s="274"/>
      <c r="V5" s="274"/>
      <c r="W5" s="273"/>
      <c r="X5" s="273"/>
      <c r="Y5" s="274"/>
      <c r="Z5" s="274"/>
      <c r="AA5" s="273"/>
      <c r="AB5" s="273"/>
      <c r="AC5" s="273"/>
      <c r="AD5" s="273"/>
      <c r="AE5" s="274"/>
      <c r="AH5" s="259"/>
    </row>
    <row r="6" spans="1:34" ht="24.75" customHeight="1">
      <c r="A6" s="235">
        <v>1</v>
      </c>
      <c r="B6" s="225"/>
      <c r="C6" s="223" t="str">
        <f>'組合表'!AG4</f>
        <v>A1</v>
      </c>
      <c r="D6" s="32" t="str">
        <f>CONCATENATE(C6,H6)</f>
        <v>A1A2</v>
      </c>
      <c r="E6" s="94"/>
      <c r="F6" s="350" t="str">
        <f>VLOOKUP(C6,'チーム表'!C:D,2,FALSE)</f>
        <v>珠洲クラブ</v>
      </c>
      <c r="G6" s="227" t="s">
        <v>12</v>
      </c>
      <c r="H6" s="227" t="str">
        <f>'組合表'!AH4</f>
        <v>A2</v>
      </c>
      <c r="I6" s="50" t="str">
        <f>CONCATENATE(H6,C6)</f>
        <v>A2A1</v>
      </c>
      <c r="J6" s="107"/>
      <c r="K6" s="346" t="str">
        <f>VLOOKUP(H6,'チーム表'!C:D,2,FALSE)</f>
        <v>米丸ドッジボールクラブ</v>
      </c>
      <c r="L6" s="286"/>
      <c r="M6" s="71"/>
      <c r="N6" s="29"/>
      <c r="O6" s="275"/>
      <c r="P6" s="276"/>
      <c r="Q6" s="277"/>
      <c r="R6" s="71"/>
      <c r="S6" s="42"/>
      <c r="T6" s="275"/>
      <c r="U6" s="276"/>
      <c r="V6" s="35"/>
      <c r="X6" s="29"/>
      <c r="Z6" s="278"/>
      <c r="AE6" s="278"/>
      <c r="AG6" s="305" t="str">
        <f aca="true" t="shared" si="0" ref="AG6:AG45">D6</f>
        <v>A1A2</v>
      </c>
      <c r="AH6" s="305">
        <f>IF(E6="","",E6)</f>
      </c>
    </row>
    <row r="7" spans="1:34" ht="24.75" customHeight="1">
      <c r="A7" s="236">
        <v>2</v>
      </c>
      <c r="B7" s="226"/>
      <c r="C7" s="223" t="str">
        <f>'組合表'!AG5</f>
        <v>C1</v>
      </c>
      <c r="D7" s="30" t="str">
        <f aca="true" t="shared" si="1" ref="D7:D45">CONCATENATE(C7,H7)</f>
        <v>C1C2</v>
      </c>
      <c r="E7" s="95"/>
      <c r="F7" s="348" t="str">
        <f>VLOOKUP(C7,'チーム表'!C:D,2,FALSE)</f>
        <v>鳳至クラブ</v>
      </c>
      <c r="G7" s="228" t="s">
        <v>12</v>
      </c>
      <c r="H7" s="228" t="str">
        <f>'組合表'!AH5</f>
        <v>C2</v>
      </c>
      <c r="I7" s="46" t="str">
        <f aca="true" t="shared" si="2" ref="I7:I45">CONCATENATE(H7,C7)</f>
        <v>C2C1</v>
      </c>
      <c r="J7" s="108"/>
      <c r="K7" s="352" t="str">
        <f>VLOOKUP(H7,'チーム表'!C:D,2,FALSE)</f>
        <v>寺井クラブ</v>
      </c>
      <c r="L7" s="286"/>
      <c r="M7" s="71"/>
      <c r="N7" s="29"/>
      <c r="O7" s="275"/>
      <c r="P7" s="276"/>
      <c r="Q7" s="277"/>
      <c r="R7" s="71"/>
      <c r="S7" s="42"/>
      <c r="T7" s="275"/>
      <c r="U7" s="276"/>
      <c r="V7" s="35"/>
      <c r="X7" s="29"/>
      <c r="Z7" s="278"/>
      <c r="AE7" s="278"/>
      <c r="AG7" s="305" t="str">
        <f t="shared" si="0"/>
        <v>C1C2</v>
      </c>
      <c r="AH7" s="305">
        <f aca="true" t="shared" si="3" ref="AH7:AH45">IF(E7="","",E7)</f>
      </c>
    </row>
    <row r="8" spans="1:34" ht="24.75" customHeight="1">
      <c r="A8" s="236">
        <v>3</v>
      </c>
      <c r="B8" s="226"/>
      <c r="C8" s="223" t="str">
        <f>'組合表'!AG6</f>
        <v>E1</v>
      </c>
      <c r="D8" s="30" t="str">
        <f t="shared" si="1"/>
        <v>E1E2</v>
      </c>
      <c r="E8" s="95"/>
      <c r="F8" s="348" t="str">
        <f>VLOOKUP(C8,'チーム表'!C:D,2,FALSE)</f>
        <v>寺井九谷クラブ</v>
      </c>
      <c r="G8" s="228" t="s">
        <v>12</v>
      </c>
      <c r="H8" s="228" t="str">
        <f>'組合表'!AH6</f>
        <v>E2</v>
      </c>
      <c r="I8" s="46" t="str">
        <f t="shared" si="2"/>
        <v>E2E1</v>
      </c>
      <c r="J8" s="108"/>
      <c r="K8" s="352" t="str">
        <f>VLOOKUP(H8,'チーム表'!C:D,2,FALSE)</f>
        <v>鵜川フェニックスジュニア</v>
      </c>
      <c r="L8" s="286"/>
      <c r="M8" s="71"/>
      <c r="N8" s="29"/>
      <c r="O8" s="275"/>
      <c r="P8" s="276"/>
      <c r="Q8" s="277"/>
      <c r="R8" s="71"/>
      <c r="S8" s="42"/>
      <c r="T8" s="275"/>
      <c r="U8" s="276"/>
      <c r="V8" s="35"/>
      <c r="X8" s="29"/>
      <c r="Z8" s="278"/>
      <c r="AE8" s="278"/>
      <c r="AG8" s="305" t="str">
        <f t="shared" si="0"/>
        <v>E1E2</v>
      </c>
      <c r="AH8" s="305">
        <f t="shared" si="3"/>
      </c>
    </row>
    <row r="9" spans="1:34" ht="24.75" customHeight="1">
      <c r="A9" s="236">
        <v>4</v>
      </c>
      <c r="B9" s="226"/>
      <c r="C9" s="223" t="str">
        <f>'組合表'!AG7</f>
        <v>B3</v>
      </c>
      <c r="D9" s="30" t="str">
        <f t="shared" si="1"/>
        <v>B3B4</v>
      </c>
      <c r="E9" s="95"/>
      <c r="F9" s="348" t="str">
        <f>VLOOKUP(C9,'チーム表'!C:D,2,FALSE)</f>
        <v>向本折クラブA</v>
      </c>
      <c r="G9" s="228" t="s">
        <v>12</v>
      </c>
      <c r="H9" s="228" t="str">
        <f>'組合表'!AH7</f>
        <v>B4</v>
      </c>
      <c r="I9" s="46" t="str">
        <f t="shared" si="2"/>
        <v>B4B3</v>
      </c>
      <c r="J9" s="108"/>
      <c r="K9" s="352" t="str">
        <f>VLOOKUP(H9,'チーム表'!C:D,2,FALSE)</f>
        <v>田上闘球DREAMS</v>
      </c>
      <c r="L9" s="286"/>
      <c r="M9" s="71"/>
      <c r="N9" s="29"/>
      <c r="O9" s="275"/>
      <c r="P9" s="276"/>
      <c r="Q9" s="277"/>
      <c r="R9" s="71"/>
      <c r="S9" s="42"/>
      <c r="T9" s="275"/>
      <c r="U9" s="276"/>
      <c r="V9" s="35"/>
      <c r="X9" s="29"/>
      <c r="Z9" s="278"/>
      <c r="AE9" s="278"/>
      <c r="AG9" s="305" t="str">
        <f t="shared" si="0"/>
        <v>B3B4</v>
      </c>
      <c r="AH9" s="305">
        <f t="shared" si="3"/>
      </c>
    </row>
    <row r="10" spans="1:34" ht="24.75" customHeight="1">
      <c r="A10" s="236">
        <v>5</v>
      </c>
      <c r="B10" s="226"/>
      <c r="C10" s="223" t="str">
        <f>'組合表'!AG8</f>
        <v>D3</v>
      </c>
      <c r="D10" s="30" t="str">
        <f t="shared" si="1"/>
        <v>D3D4</v>
      </c>
      <c r="E10" s="95"/>
      <c r="F10" s="348" t="str">
        <f>VLOOKUP(C10,'チーム表'!C:D,2,FALSE)</f>
        <v>山中STARS</v>
      </c>
      <c r="G10" s="228" t="s">
        <v>12</v>
      </c>
      <c r="H10" s="228" t="str">
        <f>'組合表'!AH8</f>
        <v>D4</v>
      </c>
      <c r="I10" s="46" t="str">
        <f t="shared" si="2"/>
        <v>D4D3</v>
      </c>
      <c r="J10" s="108"/>
      <c r="K10" s="352" t="str">
        <f>VLOOKUP(H10,'チーム表'!C:D,2,FALSE)</f>
        <v>福光サンダーホープス</v>
      </c>
      <c r="L10" s="286"/>
      <c r="M10" s="71"/>
      <c r="N10" s="29"/>
      <c r="O10" s="275"/>
      <c r="P10" s="276"/>
      <c r="Q10" s="277"/>
      <c r="R10" s="71"/>
      <c r="S10" s="42"/>
      <c r="T10" s="275"/>
      <c r="U10" s="276"/>
      <c r="V10" s="35"/>
      <c r="X10" s="29"/>
      <c r="Z10" s="278"/>
      <c r="AE10" s="278"/>
      <c r="AG10" s="305" t="str">
        <f t="shared" si="0"/>
        <v>D3D4</v>
      </c>
      <c r="AH10" s="305">
        <f t="shared" si="3"/>
      </c>
    </row>
    <row r="11" spans="1:34" ht="24.75" customHeight="1">
      <c r="A11" s="236">
        <v>6</v>
      </c>
      <c r="B11" s="226"/>
      <c r="C11" s="223" t="str">
        <f>'組合表'!AG9</f>
        <v>A1</v>
      </c>
      <c r="D11" s="30" t="str">
        <f t="shared" si="1"/>
        <v>A1A5</v>
      </c>
      <c r="E11" s="95"/>
      <c r="F11" s="348" t="str">
        <f>VLOOKUP(C11,'チーム表'!C:D,2,FALSE)</f>
        <v>珠洲クラブ</v>
      </c>
      <c r="G11" s="228" t="s">
        <v>12</v>
      </c>
      <c r="H11" s="228" t="str">
        <f>'組合表'!AH9</f>
        <v>A5</v>
      </c>
      <c r="I11" s="46" t="str">
        <f t="shared" si="2"/>
        <v>A5A1</v>
      </c>
      <c r="J11" s="108"/>
      <c r="K11" s="352" t="str">
        <f>VLOOKUP(H11,'チーム表'!C:D,2,FALSE)</f>
        <v>三馬パワフル</v>
      </c>
      <c r="L11" s="286"/>
      <c r="M11" s="71"/>
      <c r="N11" s="29"/>
      <c r="O11" s="275"/>
      <c r="P11" s="276"/>
      <c r="Q11" s="277"/>
      <c r="R11" s="71"/>
      <c r="S11" s="42"/>
      <c r="T11" s="275"/>
      <c r="U11" s="276"/>
      <c r="V11" s="35"/>
      <c r="X11" s="29"/>
      <c r="Z11" s="278"/>
      <c r="AE11" s="278"/>
      <c r="AG11" s="305" t="str">
        <f t="shared" si="0"/>
        <v>A1A5</v>
      </c>
      <c r="AH11" s="305">
        <f t="shared" si="3"/>
      </c>
    </row>
    <row r="12" spans="1:34" ht="24.75" customHeight="1">
      <c r="A12" s="236">
        <v>7</v>
      </c>
      <c r="B12" s="226"/>
      <c r="C12" s="223" t="str">
        <f>'組合表'!AG10</f>
        <v>C1</v>
      </c>
      <c r="D12" s="30" t="str">
        <f t="shared" si="1"/>
        <v>C1C5</v>
      </c>
      <c r="E12" s="95"/>
      <c r="F12" s="348" t="str">
        <f>VLOOKUP(C12,'チーム表'!C:D,2,FALSE)</f>
        <v>鳳至クラブ</v>
      </c>
      <c r="G12" s="228" t="s">
        <v>12</v>
      </c>
      <c r="H12" s="228" t="str">
        <f>'組合表'!AH10</f>
        <v>C5</v>
      </c>
      <c r="I12" s="46" t="str">
        <f t="shared" si="2"/>
        <v>C5C1</v>
      </c>
      <c r="J12" s="108"/>
      <c r="K12" s="352" t="str">
        <f>VLOOKUP(H12,'チーム表'!C:D,2,FALSE)</f>
        <v>NISHIファイヤースターズ</v>
      </c>
      <c r="L12" s="286"/>
      <c r="M12" s="71"/>
      <c r="N12" s="29"/>
      <c r="O12" s="275"/>
      <c r="P12" s="276"/>
      <c r="Q12" s="277"/>
      <c r="R12" s="71"/>
      <c r="S12" s="42"/>
      <c r="T12" s="275"/>
      <c r="U12" s="276"/>
      <c r="V12" s="35"/>
      <c r="X12" s="29"/>
      <c r="Z12" s="278"/>
      <c r="AE12" s="278"/>
      <c r="AG12" s="305" t="str">
        <f t="shared" si="0"/>
        <v>C1C5</v>
      </c>
      <c r="AH12" s="305">
        <f t="shared" si="3"/>
      </c>
    </row>
    <row r="13" spans="1:34" ht="24.75" customHeight="1">
      <c r="A13" s="236">
        <v>8</v>
      </c>
      <c r="B13" s="226"/>
      <c r="C13" s="223" t="str">
        <f>'組合表'!AG11</f>
        <v>E1</v>
      </c>
      <c r="D13" s="30" t="str">
        <f t="shared" si="1"/>
        <v>E1E5</v>
      </c>
      <c r="E13" s="95"/>
      <c r="F13" s="348" t="str">
        <f>VLOOKUP(C13,'チーム表'!C:D,2,FALSE)</f>
        <v>寺井九谷クラブ</v>
      </c>
      <c r="G13" s="228" t="s">
        <v>12</v>
      </c>
      <c r="H13" s="228" t="str">
        <f>'組合表'!AH11</f>
        <v>E5</v>
      </c>
      <c r="I13" s="46" t="str">
        <f t="shared" si="2"/>
        <v>E5E1</v>
      </c>
      <c r="J13" s="108"/>
      <c r="K13" s="352" t="str">
        <f>VLOOKUP(H13,'チーム表'!C:D,2,FALSE)</f>
        <v>松任の大魔陣Jr</v>
      </c>
      <c r="L13" s="286"/>
      <c r="M13" s="71"/>
      <c r="N13" s="29"/>
      <c r="O13" s="275"/>
      <c r="P13" s="276"/>
      <c r="Q13" s="277"/>
      <c r="R13" s="71"/>
      <c r="S13" s="42"/>
      <c r="T13" s="275"/>
      <c r="U13" s="276"/>
      <c r="V13" s="35"/>
      <c r="X13" s="29"/>
      <c r="Z13" s="278"/>
      <c r="AE13" s="278"/>
      <c r="AG13" s="305" t="str">
        <f t="shared" si="0"/>
        <v>E1E5</v>
      </c>
      <c r="AH13" s="305">
        <f t="shared" si="3"/>
      </c>
    </row>
    <row r="14" spans="1:34" ht="24.75" customHeight="1">
      <c r="A14" s="236">
        <v>9</v>
      </c>
      <c r="B14" s="226"/>
      <c r="C14" s="223" t="str">
        <f>'組合表'!AG12</f>
        <v>B2</v>
      </c>
      <c r="D14" s="30" t="str">
        <f t="shared" si="1"/>
        <v>B2B3</v>
      </c>
      <c r="E14" s="95"/>
      <c r="F14" s="348" t="str">
        <f>VLOOKUP(C14,'チーム表'!C:D,2,FALSE)</f>
        <v>鞍月アタッカーズ</v>
      </c>
      <c r="G14" s="228" t="s">
        <v>12</v>
      </c>
      <c r="H14" s="228" t="str">
        <f>'組合表'!AH12</f>
        <v>B3</v>
      </c>
      <c r="I14" s="46" t="str">
        <f t="shared" si="2"/>
        <v>B3B2</v>
      </c>
      <c r="J14" s="108"/>
      <c r="K14" s="352" t="str">
        <f>VLOOKUP(H14,'チーム表'!C:D,2,FALSE)</f>
        <v>向本折クラブA</v>
      </c>
      <c r="L14" s="286"/>
      <c r="M14" s="71"/>
      <c r="N14" s="29"/>
      <c r="O14" s="275"/>
      <c r="P14" s="276"/>
      <c r="Q14" s="277"/>
      <c r="R14" s="71"/>
      <c r="S14" s="42"/>
      <c r="T14" s="275"/>
      <c r="U14" s="276"/>
      <c r="V14" s="35"/>
      <c r="X14" s="29"/>
      <c r="Z14" s="278"/>
      <c r="AE14" s="278"/>
      <c r="AG14" s="305" t="str">
        <f t="shared" si="0"/>
        <v>B2B3</v>
      </c>
      <c r="AH14" s="305">
        <f t="shared" si="3"/>
      </c>
    </row>
    <row r="15" spans="1:34" ht="24.75" customHeight="1">
      <c r="A15" s="236">
        <v>10</v>
      </c>
      <c r="B15" s="226"/>
      <c r="C15" s="223" t="str">
        <f>'組合表'!AG13</f>
        <v>D2</v>
      </c>
      <c r="D15" s="30" t="str">
        <f t="shared" si="1"/>
        <v>D2D3</v>
      </c>
      <c r="E15" s="95"/>
      <c r="F15" s="348" t="str">
        <f>VLOOKUP(C15,'チーム表'!C:D,2,FALSE)</f>
        <v>寺井クラブJr</v>
      </c>
      <c r="G15" s="228" t="s">
        <v>12</v>
      </c>
      <c r="H15" s="228" t="str">
        <f>'組合表'!AH13</f>
        <v>D3</v>
      </c>
      <c r="I15" s="46" t="str">
        <f t="shared" si="2"/>
        <v>D3D2</v>
      </c>
      <c r="J15" s="108"/>
      <c r="K15" s="352" t="str">
        <f>VLOOKUP(H15,'チーム表'!C:D,2,FALSE)</f>
        <v>山中STARS</v>
      </c>
      <c r="L15" s="286"/>
      <c r="M15" s="71"/>
      <c r="N15" s="29"/>
      <c r="O15" s="275"/>
      <c r="P15" s="276"/>
      <c r="Q15" s="277"/>
      <c r="R15" s="71"/>
      <c r="S15" s="42"/>
      <c r="T15" s="275"/>
      <c r="U15" s="276"/>
      <c r="V15" s="35"/>
      <c r="X15" s="29"/>
      <c r="Z15" s="278"/>
      <c r="AE15" s="278"/>
      <c r="AG15" s="305" t="str">
        <f t="shared" si="0"/>
        <v>D2D3</v>
      </c>
      <c r="AH15" s="305">
        <f t="shared" si="3"/>
      </c>
    </row>
    <row r="16" spans="1:34" ht="24.75" customHeight="1">
      <c r="A16" s="236">
        <v>11</v>
      </c>
      <c r="B16" s="226"/>
      <c r="C16" s="223" t="str">
        <f>'組合表'!AG14</f>
        <v>A4</v>
      </c>
      <c r="D16" s="30" t="str">
        <f t="shared" si="1"/>
        <v>A4A5</v>
      </c>
      <c r="E16" s="95"/>
      <c r="F16" s="348" t="str">
        <f>VLOOKUP(C16,'チーム表'!C:D,2,FALSE)</f>
        <v>千坂ドッジファイヤーズ</v>
      </c>
      <c r="G16" s="228" t="s">
        <v>12</v>
      </c>
      <c r="H16" s="228" t="str">
        <f>'組合表'!AH14</f>
        <v>A5</v>
      </c>
      <c r="I16" s="46" t="str">
        <f t="shared" si="2"/>
        <v>A5A4</v>
      </c>
      <c r="J16" s="108"/>
      <c r="K16" s="352" t="str">
        <f>VLOOKUP(H16,'チーム表'!C:D,2,FALSE)</f>
        <v>三馬パワフル</v>
      </c>
      <c r="L16" s="286"/>
      <c r="M16" s="71"/>
      <c r="N16" s="29"/>
      <c r="O16" s="275"/>
      <c r="P16" s="276"/>
      <c r="Q16" s="277"/>
      <c r="R16" s="71"/>
      <c r="S16" s="42"/>
      <c r="T16" s="275"/>
      <c r="U16" s="276"/>
      <c r="V16" s="35"/>
      <c r="X16" s="29"/>
      <c r="Z16" s="278"/>
      <c r="AE16" s="278"/>
      <c r="AG16" s="305" t="str">
        <f t="shared" si="0"/>
        <v>A4A5</v>
      </c>
      <c r="AH16" s="305">
        <f t="shared" si="3"/>
      </c>
    </row>
    <row r="17" spans="1:34" ht="24.75" customHeight="1">
      <c r="A17" s="236">
        <v>12</v>
      </c>
      <c r="B17" s="226"/>
      <c r="C17" s="223" t="str">
        <f>'組合表'!AG15</f>
        <v>C4</v>
      </c>
      <c r="D17" s="30" t="str">
        <f t="shared" si="1"/>
        <v>C4C5</v>
      </c>
      <c r="E17" s="95"/>
      <c r="F17" s="348" t="str">
        <f>VLOOKUP(C17,'チーム表'!C:D,2,FALSE)</f>
        <v>福光サンダージュニア</v>
      </c>
      <c r="G17" s="228" t="s">
        <v>12</v>
      </c>
      <c r="H17" s="228" t="str">
        <f>'組合表'!AH15</f>
        <v>C5</v>
      </c>
      <c r="I17" s="46" t="str">
        <f t="shared" si="2"/>
        <v>C5C4</v>
      </c>
      <c r="J17" s="108"/>
      <c r="K17" s="352" t="str">
        <f>VLOOKUP(H17,'チーム表'!C:D,2,FALSE)</f>
        <v>NISHIファイヤースターズ</v>
      </c>
      <c r="L17" s="286"/>
      <c r="M17" s="71"/>
      <c r="N17" s="29"/>
      <c r="O17" s="275"/>
      <c r="P17" s="276"/>
      <c r="Q17" s="277"/>
      <c r="R17" s="71"/>
      <c r="S17" s="42"/>
      <c r="T17" s="275"/>
      <c r="U17" s="276"/>
      <c r="V17" s="35"/>
      <c r="X17" s="29"/>
      <c r="Z17" s="278"/>
      <c r="AE17" s="278"/>
      <c r="AG17" s="305" t="str">
        <f t="shared" si="0"/>
        <v>C4C5</v>
      </c>
      <c r="AH17" s="305">
        <f t="shared" si="3"/>
      </c>
    </row>
    <row r="18" spans="1:34" ht="24.75" customHeight="1">
      <c r="A18" s="236">
        <v>13</v>
      </c>
      <c r="B18" s="226"/>
      <c r="C18" s="223" t="str">
        <f>'組合表'!AG16</f>
        <v>E4</v>
      </c>
      <c r="D18" s="30" t="str">
        <f t="shared" si="1"/>
        <v>E4E5</v>
      </c>
      <c r="E18" s="95"/>
      <c r="F18" s="348" t="str">
        <f>VLOOKUP(C18,'チーム表'!C:D,2,FALSE)</f>
        <v>ドッジの王子様</v>
      </c>
      <c r="G18" s="228" t="s">
        <v>12</v>
      </c>
      <c r="H18" s="228" t="str">
        <f>'組合表'!AH16</f>
        <v>E5</v>
      </c>
      <c r="I18" s="46" t="str">
        <f t="shared" si="2"/>
        <v>E5E4</v>
      </c>
      <c r="J18" s="108"/>
      <c r="K18" s="352" t="str">
        <f>VLOOKUP(H18,'チーム表'!C:D,2,FALSE)</f>
        <v>松任の大魔陣Jr</v>
      </c>
      <c r="L18" s="286"/>
      <c r="M18" s="71"/>
      <c r="N18" s="29"/>
      <c r="O18" s="275"/>
      <c r="P18" s="276"/>
      <c r="Q18" s="277"/>
      <c r="R18" s="71"/>
      <c r="S18" s="42"/>
      <c r="T18" s="275"/>
      <c r="U18" s="276"/>
      <c r="V18" s="35"/>
      <c r="X18" s="29"/>
      <c r="Z18" s="278"/>
      <c r="AE18" s="278"/>
      <c r="AG18" s="305" t="str">
        <f t="shared" si="0"/>
        <v>E4E5</v>
      </c>
      <c r="AH18" s="305">
        <f t="shared" si="3"/>
      </c>
    </row>
    <row r="19" spans="1:34" ht="24.75" customHeight="1">
      <c r="A19" s="236">
        <v>14</v>
      </c>
      <c r="B19" s="226"/>
      <c r="C19" s="223" t="str">
        <f>'組合表'!AG17</f>
        <v>B1</v>
      </c>
      <c r="D19" s="30" t="str">
        <f t="shared" si="1"/>
        <v>B1B4</v>
      </c>
      <c r="E19" s="95"/>
      <c r="F19" s="348" t="str">
        <f>VLOOKUP(C19,'チーム表'!C:D,2,FALSE)</f>
        <v>小木クラブ</v>
      </c>
      <c r="G19" s="228" t="s">
        <v>12</v>
      </c>
      <c r="H19" s="228" t="str">
        <f>'組合表'!AH17</f>
        <v>B4</v>
      </c>
      <c r="I19" s="46" t="str">
        <f t="shared" si="2"/>
        <v>B4B1</v>
      </c>
      <c r="J19" s="108"/>
      <c r="K19" s="352" t="str">
        <f>VLOOKUP(H19,'チーム表'!C:D,2,FALSE)</f>
        <v>田上闘球DREAMS</v>
      </c>
      <c r="L19" s="286"/>
      <c r="M19" s="71"/>
      <c r="N19" s="29"/>
      <c r="O19" s="275"/>
      <c r="P19" s="276"/>
      <c r="Q19" s="277"/>
      <c r="R19" s="71"/>
      <c r="S19" s="42"/>
      <c r="T19" s="275"/>
      <c r="U19" s="276"/>
      <c r="V19" s="35"/>
      <c r="W19" s="29"/>
      <c r="X19" s="29"/>
      <c r="Y19" s="279"/>
      <c r="Z19" s="278"/>
      <c r="AE19" s="278"/>
      <c r="AG19" s="305" t="str">
        <f t="shared" si="0"/>
        <v>B1B4</v>
      </c>
      <c r="AH19" s="305">
        <f t="shared" si="3"/>
      </c>
    </row>
    <row r="20" spans="1:34" ht="24.75" customHeight="1">
      <c r="A20" s="236">
        <v>15</v>
      </c>
      <c r="B20" s="226"/>
      <c r="C20" s="223" t="str">
        <f>'組合表'!AG18</f>
        <v>D1</v>
      </c>
      <c r="D20" s="30" t="str">
        <f t="shared" si="1"/>
        <v>D1D4</v>
      </c>
      <c r="E20" s="95"/>
      <c r="F20" s="348" t="str">
        <f>VLOOKUP(C20,'チーム表'!C:D,2,FALSE)</f>
        <v>奥能登クラブジュニア</v>
      </c>
      <c r="G20" s="228" t="s">
        <v>12</v>
      </c>
      <c r="H20" s="228" t="str">
        <f>'組合表'!AH18</f>
        <v>D4</v>
      </c>
      <c r="I20" s="46" t="str">
        <f t="shared" si="2"/>
        <v>D4D1</v>
      </c>
      <c r="J20" s="108"/>
      <c r="K20" s="352" t="str">
        <f>VLOOKUP(H20,'チーム表'!C:D,2,FALSE)</f>
        <v>福光サンダーホープス</v>
      </c>
      <c r="L20" s="286"/>
      <c r="M20" s="231"/>
      <c r="N20" s="29"/>
      <c r="P20" s="276"/>
      <c r="Q20" s="277"/>
      <c r="R20" s="231"/>
      <c r="S20" s="42"/>
      <c r="U20" s="276"/>
      <c r="V20" s="35"/>
      <c r="X20" s="29"/>
      <c r="Z20" s="278"/>
      <c r="AE20" s="278"/>
      <c r="AG20" s="305" t="str">
        <f t="shared" si="0"/>
        <v>D1D4</v>
      </c>
      <c r="AH20" s="305">
        <f t="shared" si="3"/>
      </c>
    </row>
    <row r="21" spans="1:34" ht="24.75" customHeight="1">
      <c r="A21" s="236">
        <v>16</v>
      </c>
      <c r="B21" s="226"/>
      <c r="C21" s="226" t="str">
        <f>'組合表'!AG19</f>
        <v>A2</v>
      </c>
      <c r="D21" s="30" t="str">
        <f t="shared" si="1"/>
        <v>A2A5</v>
      </c>
      <c r="E21" s="95"/>
      <c r="F21" s="348" t="str">
        <f>VLOOKUP(C21,'チーム表'!C:D,2,FALSE)</f>
        <v>米丸ドッジボールクラブ</v>
      </c>
      <c r="G21" s="240" t="s">
        <v>12</v>
      </c>
      <c r="H21" s="228" t="str">
        <f>'組合表'!AH19</f>
        <v>A5</v>
      </c>
      <c r="I21" s="46" t="str">
        <f t="shared" si="2"/>
        <v>A5A2</v>
      </c>
      <c r="J21" s="108"/>
      <c r="K21" s="352" t="str">
        <f>VLOOKUP(H21,'チーム表'!C:D,2,FALSE)</f>
        <v>三馬パワフル</v>
      </c>
      <c r="L21" s="286"/>
      <c r="M21" s="71"/>
      <c r="N21" s="29"/>
      <c r="O21" s="275"/>
      <c r="P21" s="276"/>
      <c r="Q21" s="277"/>
      <c r="R21" s="71"/>
      <c r="S21" s="42"/>
      <c r="T21" s="275"/>
      <c r="U21" s="276"/>
      <c r="V21" s="35"/>
      <c r="X21" s="29"/>
      <c r="Z21" s="278"/>
      <c r="AE21" s="278"/>
      <c r="AG21" s="305" t="str">
        <f t="shared" si="0"/>
        <v>A2A5</v>
      </c>
      <c r="AH21" s="305">
        <f t="shared" si="3"/>
      </c>
    </row>
    <row r="22" spans="1:34" ht="24.75" customHeight="1">
      <c r="A22" s="236">
        <v>17</v>
      </c>
      <c r="B22" s="226"/>
      <c r="C22" s="226" t="str">
        <f>'組合表'!AG20</f>
        <v>C2</v>
      </c>
      <c r="D22" s="30" t="str">
        <f t="shared" si="1"/>
        <v>C2C5</v>
      </c>
      <c r="E22" s="95"/>
      <c r="F22" s="348" t="str">
        <f>VLOOKUP(C22,'チーム表'!C:D,2,FALSE)</f>
        <v>寺井クラブ</v>
      </c>
      <c r="G22" s="240" t="s">
        <v>12</v>
      </c>
      <c r="H22" s="228" t="str">
        <f>'組合表'!AH20</f>
        <v>C5</v>
      </c>
      <c r="I22" s="46" t="str">
        <f t="shared" si="2"/>
        <v>C5C2</v>
      </c>
      <c r="J22" s="108"/>
      <c r="K22" s="352" t="str">
        <f>VLOOKUP(H22,'チーム表'!C:D,2,FALSE)</f>
        <v>NISHIファイヤースターズ</v>
      </c>
      <c r="L22" s="286"/>
      <c r="M22" s="71"/>
      <c r="N22" s="29"/>
      <c r="O22" s="275"/>
      <c r="P22" s="276"/>
      <c r="Q22" s="277"/>
      <c r="R22" s="71"/>
      <c r="S22" s="42"/>
      <c r="T22" s="275"/>
      <c r="U22" s="276"/>
      <c r="V22" s="35"/>
      <c r="X22" s="29"/>
      <c r="Z22" s="278"/>
      <c r="AE22" s="278"/>
      <c r="AG22" s="305" t="str">
        <f t="shared" si="0"/>
        <v>C2C5</v>
      </c>
      <c r="AH22" s="305">
        <f t="shared" si="3"/>
      </c>
    </row>
    <row r="23" spans="1:34" ht="24.75" customHeight="1">
      <c r="A23" s="236">
        <v>18</v>
      </c>
      <c r="B23" s="226"/>
      <c r="C23" s="226" t="str">
        <f>'組合表'!AG21</f>
        <v>E2</v>
      </c>
      <c r="D23" s="30" t="str">
        <f t="shared" si="1"/>
        <v>E2E5</v>
      </c>
      <c r="E23" s="95"/>
      <c r="F23" s="348" t="str">
        <f>VLOOKUP(C23,'チーム表'!C:D,2,FALSE)</f>
        <v>鵜川フェニックスジュニア</v>
      </c>
      <c r="G23" s="240" t="s">
        <v>12</v>
      </c>
      <c r="H23" s="228" t="str">
        <f>'組合表'!AH21</f>
        <v>E5</v>
      </c>
      <c r="I23" s="46" t="str">
        <f t="shared" si="2"/>
        <v>E5E2</v>
      </c>
      <c r="J23" s="108"/>
      <c r="K23" s="352" t="str">
        <f>VLOOKUP(H23,'チーム表'!C:D,2,FALSE)</f>
        <v>松任の大魔陣Jr</v>
      </c>
      <c r="L23" s="286"/>
      <c r="M23" s="71"/>
      <c r="N23" s="29"/>
      <c r="O23" s="275"/>
      <c r="P23" s="276"/>
      <c r="Q23" s="277"/>
      <c r="R23" s="71"/>
      <c r="S23" s="42"/>
      <c r="T23" s="275"/>
      <c r="U23" s="276"/>
      <c r="V23" s="35"/>
      <c r="X23" s="29"/>
      <c r="Z23" s="278"/>
      <c r="AE23" s="278"/>
      <c r="AG23" s="305" t="str">
        <f t="shared" si="0"/>
        <v>E2E5</v>
      </c>
      <c r="AH23" s="305">
        <f t="shared" si="3"/>
      </c>
    </row>
    <row r="24" spans="1:34" ht="24.75" customHeight="1">
      <c r="A24" s="236">
        <v>19</v>
      </c>
      <c r="B24" s="226"/>
      <c r="C24" s="226" t="str">
        <f>'組合表'!AG22</f>
        <v>B1</v>
      </c>
      <c r="D24" s="30" t="str">
        <f t="shared" si="1"/>
        <v>B1B3</v>
      </c>
      <c r="E24" s="95"/>
      <c r="F24" s="348" t="str">
        <f>VLOOKUP(C24,'チーム表'!C:D,2,FALSE)</f>
        <v>小木クラブ</v>
      </c>
      <c r="G24" s="240" t="s">
        <v>12</v>
      </c>
      <c r="H24" s="228" t="str">
        <f>'組合表'!AH22</f>
        <v>B3</v>
      </c>
      <c r="I24" s="46" t="str">
        <f t="shared" si="2"/>
        <v>B3B1</v>
      </c>
      <c r="J24" s="108"/>
      <c r="K24" s="352" t="str">
        <f>VLOOKUP(H24,'チーム表'!C:D,2,FALSE)</f>
        <v>向本折クラブA</v>
      </c>
      <c r="L24" s="286"/>
      <c r="M24" s="71"/>
      <c r="N24" s="29"/>
      <c r="O24" s="275"/>
      <c r="P24" s="276"/>
      <c r="Q24" s="277"/>
      <c r="R24" s="71"/>
      <c r="S24" s="42"/>
      <c r="T24" s="275"/>
      <c r="U24" s="276"/>
      <c r="V24" s="35"/>
      <c r="X24" s="29"/>
      <c r="Z24" s="278"/>
      <c r="AE24" s="278"/>
      <c r="AG24" s="305" t="str">
        <f t="shared" si="0"/>
        <v>B1B3</v>
      </c>
      <c r="AH24" s="305">
        <f t="shared" si="3"/>
      </c>
    </row>
    <row r="25" spans="1:34" ht="24.75" customHeight="1">
      <c r="A25" s="236">
        <v>20</v>
      </c>
      <c r="B25" s="226"/>
      <c r="C25" s="226" t="str">
        <f>'組合表'!AG23</f>
        <v>D1</v>
      </c>
      <c r="D25" s="30" t="str">
        <f t="shared" si="1"/>
        <v>D1D3</v>
      </c>
      <c r="E25" s="95"/>
      <c r="F25" s="348" t="str">
        <f>VLOOKUP(C25,'チーム表'!C:D,2,FALSE)</f>
        <v>奥能登クラブジュニア</v>
      </c>
      <c r="G25" s="240" t="s">
        <v>12</v>
      </c>
      <c r="H25" s="228" t="str">
        <f>'組合表'!AH23</f>
        <v>D3</v>
      </c>
      <c r="I25" s="46" t="str">
        <f t="shared" si="2"/>
        <v>D3D1</v>
      </c>
      <c r="J25" s="108"/>
      <c r="K25" s="352" t="str">
        <f>VLOOKUP(H25,'チーム表'!C:D,2,FALSE)</f>
        <v>山中STARS</v>
      </c>
      <c r="L25" s="286"/>
      <c r="M25" s="71"/>
      <c r="N25" s="29"/>
      <c r="O25" s="275"/>
      <c r="P25" s="276"/>
      <c r="Q25" s="277"/>
      <c r="R25" s="71"/>
      <c r="S25" s="42"/>
      <c r="T25" s="275"/>
      <c r="U25" s="276"/>
      <c r="V25" s="35"/>
      <c r="X25" s="29"/>
      <c r="Z25" s="278"/>
      <c r="AE25" s="278"/>
      <c r="AG25" s="305" t="str">
        <f t="shared" si="0"/>
        <v>D1D3</v>
      </c>
      <c r="AH25" s="305">
        <f t="shared" si="3"/>
      </c>
    </row>
    <row r="26" spans="1:34" ht="24.75" customHeight="1">
      <c r="A26" s="236">
        <v>21</v>
      </c>
      <c r="B26" s="226"/>
      <c r="C26" s="226" t="str">
        <f>'組合表'!AG24</f>
        <v>A2</v>
      </c>
      <c r="D26" s="30" t="str">
        <f t="shared" si="1"/>
        <v>A2A4</v>
      </c>
      <c r="E26" s="95"/>
      <c r="F26" s="348" t="str">
        <f>VLOOKUP(C26,'チーム表'!C:D,2,FALSE)</f>
        <v>米丸ドッジボールクラブ</v>
      </c>
      <c r="G26" s="240" t="s">
        <v>12</v>
      </c>
      <c r="H26" s="228" t="str">
        <f>'組合表'!AH24</f>
        <v>A4</v>
      </c>
      <c r="I26" s="46" t="str">
        <f t="shared" si="2"/>
        <v>A4A2</v>
      </c>
      <c r="J26" s="108"/>
      <c r="K26" s="352" t="str">
        <f>VLOOKUP(H26,'チーム表'!C:D,2,FALSE)</f>
        <v>千坂ドッジファイヤーズ</v>
      </c>
      <c r="L26" s="286"/>
      <c r="M26" s="71"/>
      <c r="N26" s="29"/>
      <c r="O26" s="275"/>
      <c r="P26" s="276"/>
      <c r="Q26" s="277"/>
      <c r="R26" s="71"/>
      <c r="S26" s="42"/>
      <c r="T26" s="275"/>
      <c r="U26" s="276"/>
      <c r="V26" s="35"/>
      <c r="X26" s="29"/>
      <c r="Z26" s="278"/>
      <c r="AE26" s="278"/>
      <c r="AG26" s="305" t="str">
        <f t="shared" si="0"/>
        <v>A2A4</v>
      </c>
      <c r="AH26" s="305">
        <f t="shared" si="3"/>
      </c>
    </row>
    <row r="27" spans="1:34" ht="24.75" customHeight="1">
      <c r="A27" s="236">
        <v>22</v>
      </c>
      <c r="B27" s="226"/>
      <c r="C27" s="226" t="str">
        <f>'組合表'!AG25</f>
        <v>C2</v>
      </c>
      <c r="D27" s="30" t="str">
        <f t="shared" si="1"/>
        <v>C2C4</v>
      </c>
      <c r="E27" s="95"/>
      <c r="F27" s="348" t="str">
        <f>VLOOKUP(C27,'チーム表'!C:D,2,FALSE)</f>
        <v>寺井クラブ</v>
      </c>
      <c r="G27" s="240" t="s">
        <v>12</v>
      </c>
      <c r="H27" s="228" t="str">
        <f>'組合表'!AH25</f>
        <v>C4</v>
      </c>
      <c r="I27" s="46" t="str">
        <f t="shared" si="2"/>
        <v>C4C2</v>
      </c>
      <c r="J27" s="108"/>
      <c r="K27" s="352" t="str">
        <f>VLOOKUP(H27,'チーム表'!C:D,2,FALSE)</f>
        <v>福光サンダージュニア</v>
      </c>
      <c r="L27" s="286"/>
      <c r="M27" s="71"/>
      <c r="N27" s="29"/>
      <c r="O27" s="275"/>
      <c r="P27" s="276"/>
      <c r="Q27" s="277"/>
      <c r="R27" s="71"/>
      <c r="S27" s="42"/>
      <c r="T27" s="275"/>
      <c r="U27" s="276"/>
      <c r="V27" s="35"/>
      <c r="X27" s="29"/>
      <c r="Z27" s="278"/>
      <c r="AE27" s="278"/>
      <c r="AG27" s="305" t="str">
        <f t="shared" si="0"/>
        <v>C2C4</v>
      </c>
      <c r="AH27" s="305">
        <f t="shared" si="3"/>
      </c>
    </row>
    <row r="28" spans="1:34" ht="24.75" customHeight="1">
      <c r="A28" s="236">
        <v>23</v>
      </c>
      <c r="B28" s="226"/>
      <c r="C28" s="226" t="str">
        <f>'組合表'!AG26</f>
        <v>E2</v>
      </c>
      <c r="D28" s="30" t="str">
        <f t="shared" si="1"/>
        <v>E2E4</v>
      </c>
      <c r="E28" s="95"/>
      <c r="F28" s="348" t="str">
        <f>VLOOKUP(C28,'チーム表'!C:D,2,FALSE)</f>
        <v>鵜川フェニックスジュニア</v>
      </c>
      <c r="G28" s="240" t="s">
        <v>12</v>
      </c>
      <c r="H28" s="228" t="str">
        <f>'組合表'!AH26</f>
        <v>E4</v>
      </c>
      <c r="I28" s="46" t="str">
        <f t="shared" si="2"/>
        <v>E4E2</v>
      </c>
      <c r="J28" s="108"/>
      <c r="K28" s="352" t="str">
        <f>VLOOKUP(H28,'チーム表'!C:D,2,FALSE)</f>
        <v>ドッジの王子様</v>
      </c>
      <c r="L28" s="286"/>
      <c r="M28" s="71"/>
      <c r="N28" s="29"/>
      <c r="O28" s="275"/>
      <c r="P28" s="276"/>
      <c r="Q28" s="277"/>
      <c r="R28" s="71"/>
      <c r="S28" s="42"/>
      <c r="T28" s="275"/>
      <c r="U28" s="276"/>
      <c r="V28" s="35"/>
      <c r="X28" s="29"/>
      <c r="Z28" s="278"/>
      <c r="AE28" s="278"/>
      <c r="AG28" s="305" t="str">
        <f t="shared" si="0"/>
        <v>E2E4</v>
      </c>
      <c r="AH28" s="305">
        <f t="shared" si="3"/>
      </c>
    </row>
    <row r="29" spans="1:34" ht="24.75" customHeight="1">
      <c r="A29" s="236">
        <v>24</v>
      </c>
      <c r="B29" s="226"/>
      <c r="C29" s="226" t="str">
        <f>'組合表'!AG27</f>
        <v>B3</v>
      </c>
      <c r="D29" s="30" t="str">
        <f t="shared" si="1"/>
        <v>B3B5</v>
      </c>
      <c r="E29" s="95"/>
      <c r="F29" s="348" t="str">
        <f>VLOOKUP(C29,'チーム表'!C:D,2,FALSE)</f>
        <v>向本折クラブA</v>
      </c>
      <c r="G29" s="240" t="s">
        <v>12</v>
      </c>
      <c r="H29" s="228" t="str">
        <f>'組合表'!AH27</f>
        <v>B5</v>
      </c>
      <c r="I29" s="46" t="str">
        <f t="shared" si="2"/>
        <v>B5B3</v>
      </c>
      <c r="J29" s="108"/>
      <c r="K29" s="352" t="str">
        <f>VLOOKUP(H29,'チーム表'!C:D,2,FALSE)</f>
        <v>松任の大魔陣</v>
      </c>
      <c r="L29" s="286"/>
      <c r="M29" s="71"/>
      <c r="N29" s="29"/>
      <c r="O29" s="275"/>
      <c r="P29" s="276"/>
      <c r="Q29" s="277"/>
      <c r="R29" s="71"/>
      <c r="S29" s="42"/>
      <c r="T29" s="275"/>
      <c r="U29" s="276"/>
      <c r="V29" s="35"/>
      <c r="X29" s="29"/>
      <c r="Z29" s="278"/>
      <c r="AE29" s="278"/>
      <c r="AG29" s="305" t="str">
        <f t="shared" si="0"/>
        <v>B3B5</v>
      </c>
      <c r="AH29" s="305">
        <f t="shared" si="3"/>
      </c>
    </row>
    <row r="30" spans="1:34" ht="24.75" customHeight="1">
      <c r="A30" s="236">
        <v>25</v>
      </c>
      <c r="B30" s="226"/>
      <c r="C30" s="226" t="str">
        <f>'組合表'!AG28</f>
        <v>D3</v>
      </c>
      <c r="D30" s="30" t="str">
        <f t="shared" si="1"/>
        <v>D3D5</v>
      </c>
      <c r="E30" s="95"/>
      <c r="F30" s="348" t="str">
        <f>VLOOKUP(C30,'チーム表'!C:D,2,FALSE)</f>
        <v>山中STARS</v>
      </c>
      <c r="G30" s="240" t="s">
        <v>12</v>
      </c>
      <c r="H30" s="228" t="str">
        <f>'組合表'!AH28</f>
        <v>D5</v>
      </c>
      <c r="I30" s="46" t="str">
        <f t="shared" si="2"/>
        <v>D5D3</v>
      </c>
      <c r="J30" s="108"/>
      <c r="K30" s="352" t="str">
        <f>VLOOKUP(H30,'チーム表'!C:D,2,FALSE)</f>
        <v>千坂Fロータスルート</v>
      </c>
      <c r="L30" s="286"/>
      <c r="M30" s="71"/>
      <c r="N30" s="29"/>
      <c r="O30" s="275"/>
      <c r="P30" s="276"/>
      <c r="Q30" s="277"/>
      <c r="R30" s="71"/>
      <c r="S30" s="42"/>
      <c r="T30" s="275"/>
      <c r="U30" s="276"/>
      <c r="V30" s="35"/>
      <c r="X30" s="29"/>
      <c r="Z30" s="278"/>
      <c r="AE30" s="278"/>
      <c r="AG30" s="305" t="str">
        <f t="shared" si="0"/>
        <v>D3D5</v>
      </c>
      <c r="AH30" s="305">
        <f t="shared" si="3"/>
      </c>
    </row>
    <row r="31" spans="1:34" ht="24.75" customHeight="1">
      <c r="A31" s="236">
        <v>26</v>
      </c>
      <c r="B31" s="226"/>
      <c r="C31" s="226">
        <f>'組合表'!AG29</f>
      </c>
      <c r="D31" s="30">
        <f t="shared" si="1"/>
      </c>
      <c r="E31" s="95"/>
      <c r="F31" s="348" t="e">
        <f>VLOOKUP(C31,'チーム表'!C:D,2,FALSE)</f>
        <v>#N/A</v>
      </c>
      <c r="G31" s="240" t="s">
        <v>12</v>
      </c>
      <c r="H31" s="228">
        <f>'組合表'!AH29</f>
      </c>
      <c r="I31" s="46">
        <f t="shared" si="2"/>
      </c>
      <c r="J31" s="108"/>
      <c r="K31" s="352" t="e">
        <f>VLOOKUP(H31,'チーム表'!C:D,2,FALSE)</f>
        <v>#N/A</v>
      </c>
      <c r="L31" s="286"/>
      <c r="M31" s="71"/>
      <c r="N31" s="29"/>
      <c r="O31" s="275"/>
      <c r="P31" s="276"/>
      <c r="Q31" s="277"/>
      <c r="R31" s="71"/>
      <c r="S31" s="42"/>
      <c r="T31" s="275"/>
      <c r="U31" s="276"/>
      <c r="V31" s="35"/>
      <c r="X31" s="29"/>
      <c r="Z31" s="278"/>
      <c r="AE31" s="278"/>
      <c r="AG31" s="305">
        <f t="shared" si="0"/>
      </c>
      <c r="AH31" s="305">
        <f t="shared" si="3"/>
      </c>
    </row>
    <row r="32" spans="1:34" ht="24.75" customHeight="1">
      <c r="A32" s="236">
        <v>27</v>
      </c>
      <c r="B32" s="226"/>
      <c r="C32" s="226">
        <f>'組合表'!AG30</f>
      </c>
      <c r="D32" s="30">
        <f t="shared" si="1"/>
      </c>
      <c r="E32" s="95"/>
      <c r="F32" s="348" t="e">
        <f>VLOOKUP(C32,'チーム表'!C:D,2,FALSE)</f>
        <v>#N/A</v>
      </c>
      <c r="G32" s="240" t="s">
        <v>12</v>
      </c>
      <c r="H32" s="228">
        <f>'組合表'!AH30</f>
      </c>
      <c r="I32" s="46">
        <f t="shared" si="2"/>
      </c>
      <c r="J32" s="108"/>
      <c r="K32" s="352" t="e">
        <f>VLOOKUP(H32,'チーム表'!C:D,2,FALSE)</f>
        <v>#N/A</v>
      </c>
      <c r="L32" s="286"/>
      <c r="M32" s="71"/>
      <c r="N32" s="29"/>
      <c r="O32" s="275"/>
      <c r="P32" s="276"/>
      <c r="Q32" s="277"/>
      <c r="R32" s="71"/>
      <c r="S32" s="42"/>
      <c r="T32" s="275"/>
      <c r="U32" s="276"/>
      <c r="V32" s="35"/>
      <c r="X32" s="29"/>
      <c r="Z32" s="278"/>
      <c r="AE32" s="278"/>
      <c r="AG32" s="305">
        <f t="shared" si="0"/>
      </c>
      <c r="AH32" s="305">
        <f t="shared" si="3"/>
      </c>
    </row>
    <row r="33" spans="1:34" ht="24.75" customHeight="1">
      <c r="A33" s="236">
        <v>28</v>
      </c>
      <c r="B33" s="226"/>
      <c r="C33" s="226">
        <f>'組合表'!AG31</f>
      </c>
      <c r="D33" s="30">
        <f t="shared" si="1"/>
      </c>
      <c r="E33" s="95"/>
      <c r="F33" s="348" t="e">
        <f>VLOOKUP(C33,'チーム表'!C:D,2,FALSE)</f>
        <v>#N/A</v>
      </c>
      <c r="G33" s="240" t="s">
        <v>12</v>
      </c>
      <c r="H33" s="228">
        <f>'組合表'!AH31</f>
      </c>
      <c r="I33" s="46">
        <f t="shared" si="2"/>
      </c>
      <c r="J33" s="108"/>
      <c r="K33" s="352" t="e">
        <f>VLOOKUP(H33,'チーム表'!C:D,2,FALSE)</f>
        <v>#N/A</v>
      </c>
      <c r="L33" s="286"/>
      <c r="M33" s="71"/>
      <c r="N33" s="29"/>
      <c r="O33" s="275"/>
      <c r="P33" s="276"/>
      <c r="Q33" s="277"/>
      <c r="R33" s="71"/>
      <c r="S33" s="42"/>
      <c r="T33" s="275"/>
      <c r="U33" s="276"/>
      <c r="V33" s="35"/>
      <c r="X33" s="29"/>
      <c r="Z33" s="278"/>
      <c r="AE33" s="278"/>
      <c r="AG33" s="305">
        <f t="shared" si="0"/>
      </c>
      <c r="AH33" s="305">
        <f t="shared" si="3"/>
      </c>
    </row>
    <row r="34" spans="1:34" ht="24.75" customHeight="1">
      <c r="A34" s="236">
        <v>29</v>
      </c>
      <c r="B34" s="226"/>
      <c r="C34" s="226">
        <f>'組合表'!AG32</f>
      </c>
      <c r="D34" s="30">
        <f t="shared" si="1"/>
      </c>
      <c r="E34" s="95"/>
      <c r="F34" s="348" t="e">
        <f>VLOOKUP(C34,'チーム表'!C:D,2,FALSE)</f>
        <v>#N/A</v>
      </c>
      <c r="G34" s="240" t="s">
        <v>12</v>
      </c>
      <c r="H34" s="228">
        <f>'組合表'!AH32</f>
      </c>
      <c r="I34" s="46">
        <f t="shared" si="2"/>
      </c>
      <c r="J34" s="108"/>
      <c r="K34" s="352" t="e">
        <f>VLOOKUP(H34,'チーム表'!C:D,2,FALSE)</f>
        <v>#N/A</v>
      </c>
      <c r="L34" s="286"/>
      <c r="M34" s="71"/>
      <c r="N34" s="29"/>
      <c r="O34" s="275"/>
      <c r="P34" s="276"/>
      <c r="Q34" s="277"/>
      <c r="R34" s="71"/>
      <c r="S34" s="42"/>
      <c r="T34" s="275"/>
      <c r="U34" s="276"/>
      <c r="V34" s="35"/>
      <c r="X34" s="29"/>
      <c r="Z34" s="278"/>
      <c r="AE34" s="278"/>
      <c r="AG34" s="305">
        <f t="shared" si="0"/>
      </c>
      <c r="AH34" s="305">
        <f t="shared" si="3"/>
      </c>
    </row>
    <row r="35" spans="1:34" ht="24.75" customHeight="1">
      <c r="A35" s="236">
        <v>30</v>
      </c>
      <c r="B35" s="226"/>
      <c r="C35" s="226">
        <f>'組合表'!AG33</f>
      </c>
      <c r="D35" s="30">
        <f t="shared" si="1"/>
      </c>
      <c r="E35" s="95"/>
      <c r="F35" s="348" t="e">
        <f>VLOOKUP(C35,'チーム表'!C:D,2,FALSE)</f>
        <v>#N/A</v>
      </c>
      <c r="G35" s="240" t="s">
        <v>12</v>
      </c>
      <c r="H35" s="228">
        <f>'組合表'!AH33</f>
      </c>
      <c r="I35" s="46">
        <f t="shared" si="2"/>
      </c>
      <c r="J35" s="108"/>
      <c r="K35" s="352" t="e">
        <f>VLOOKUP(H35,'チーム表'!C:D,2,FALSE)</f>
        <v>#N/A</v>
      </c>
      <c r="L35" s="286"/>
      <c r="M35" s="71"/>
      <c r="N35" s="29"/>
      <c r="O35" s="275"/>
      <c r="P35" s="276"/>
      <c r="Q35" s="277"/>
      <c r="R35" s="71"/>
      <c r="S35" s="42"/>
      <c r="T35" s="275"/>
      <c r="U35" s="276"/>
      <c r="V35" s="35"/>
      <c r="X35" s="29"/>
      <c r="Z35" s="278"/>
      <c r="AE35" s="278"/>
      <c r="AG35" s="305">
        <f t="shared" si="0"/>
      </c>
      <c r="AH35" s="305">
        <f t="shared" si="3"/>
      </c>
    </row>
    <row r="36" spans="1:34" ht="24.75" customHeight="1">
      <c r="A36" s="236">
        <v>31</v>
      </c>
      <c r="B36" s="226"/>
      <c r="C36" s="226">
        <f>'組合表'!AG34</f>
      </c>
      <c r="D36" s="30">
        <f t="shared" si="1"/>
      </c>
      <c r="E36" s="95"/>
      <c r="F36" s="348" t="e">
        <f>VLOOKUP(C36,'チーム表'!C:D,2,FALSE)</f>
        <v>#N/A</v>
      </c>
      <c r="G36" s="240" t="s">
        <v>12</v>
      </c>
      <c r="H36" s="228">
        <f>'組合表'!AH34</f>
      </c>
      <c r="I36" s="46">
        <f t="shared" si="2"/>
      </c>
      <c r="J36" s="108"/>
      <c r="K36" s="352" t="e">
        <f>VLOOKUP(H36,'チーム表'!C:D,2,FALSE)</f>
        <v>#N/A</v>
      </c>
      <c r="L36" s="286"/>
      <c r="M36" s="71"/>
      <c r="N36" s="29"/>
      <c r="O36" s="275"/>
      <c r="P36" s="276"/>
      <c r="Q36" s="277"/>
      <c r="R36" s="71"/>
      <c r="S36" s="42"/>
      <c r="T36" s="275"/>
      <c r="U36" s="276"/>
      <c r="V36" s="35"/>
      <c r="X36" s="29"/>
      <c r="Z36" s="278"/>
      <c r="AE36" s="278"/>
      <c r="AG36" s="305">
        <f t="shared" si="0"/>
      </c>
      <c r="AH36" s="305">
        <f t="shared" si="3"/>
      </c>
    </row>
    <row r="37" spans="1:34" ht="24.75" customHeight="1">
      <c r="A37" s="236">
        <v>32</v>
      </c>
      <c r="B37" s="226"/>
      <c r="C37" s="226">
        <f>'組合表'!AG35</f>
      </c>
      <c r="D37" s="30">
        <f t="shared" si="1"/>
      </c>
      <c r="E37" s="95"/>
      <c r="F37" s="348" t="e">
        <f>VLOOKUP(C37,'チーム表'!C:D,2,FALSE)</f>
        <v>#N/A</v>
      </c>
      <c r="G37" s="240" t="s">
        <v>12</v>
      </c>
      <c r="H37" s="228">
        <f>'組合表'!AH35</f>
      </c>
      <c r="I37" s="46">
        <f t="shared" si="2"/>
      </c>
      <c r="J37" s="108"/>
      <c r="K37" s="352" t="e">
        <f>VLOOKUP(H37,'チーム表'!C:D,2,FALSE)</f>
        <v>#N/A</v>
      </c>
      <c r="L37" s="286"/>
      <c r="M37" s="71"/>
      <c r="N37" s="29"/>
      <c r="O37" s="275"/>
      <c r="P37" s="276"/>
      <c r="Q37" s="277"/>
      <c r="R37" s="71"/>
      <c r="S37" s="42"/>
      <c r="T37" s="275"/>
      <c r="U37" s="276"/>
      <c r="V37" s="35"/>
      <c r="X37" s="29"/>
      <c r="Z37" s="278"/>
      <c r="AE37" s="278"/>
      <c r="AG37" s="305">
        <f t="shared" si="0"/>
      </c>
      <c r="AH37" s="305">
        <f t="shared" si="3"/>
      </c>
    </row>
    <row r="38" spans="1:34" ht="24.75" customHeight="1">
      <c r="A38" s="236">
        <v>33</v>
      </c>
      <c r="B38" s="226"/>
      <c r="C38" s="226">
        <f>'組合表'!AG36</f>
      </c>
      <c r="D38" s="30">
        <f t="shared" si="1"/>
      </c>
      <c r="E38" s="95"/>
      <c r="F38" s="348" t="e">
        <f>VLOOKUP(C38,'チーム表'!C:D,2,FALSE)</f>
        <v>#N/A</v>
      </c>
      <c r="G38" s="240" t="s">
        <v>12</v>
      </c>
      <c r="H38" s="228">
        <f>'組合表'!AH36</f>
      </c>
      <c r="I38" s="46">
        <f t="shared" si="2"/>
      </c>
      <c r="J38" s="108"/>
      <c r="K38" s="352" t="e">
        <f>VLOOKUP(H38,'チーム表'!C:D,2,FALSE)</f>
        <v>#N/A</v>
      </c>
      <c r="L38" s="286"/>
      <c r="M38" s="71"/>
      <c r="N38" s="29"/>
      <c r="O38" s="275"/>
      <c r="P38" s="276"/>
      <c r="Q38" s="277"/>
      <c r="R38" s="71"/>
      <c r="S38" s="42"/>
      <c r="T38" s="275"/>
      <c r="U38" s="276"/>
      <c r="V38" s="35"/>
      <c r="X38" s="29"/>
      <c r="Z38" s="278"/>
      <c r="AE38" s="278"/>
      <c r="AG38" s="305">
        <f t="shared" si="0"/>
      </c>
      <c r="AH38" s="305">
        <f t="shared" si="3"/>
      </c>
    </row>
    <row r="39" spans="1:34" ht="24.75" customHeight="1">
      <c r="A39" s="236">
        <v>34</v>
      </c>
      <c r="B39" s="226"/>
      <c r="C39" s="226">
        <f>'組合表'!AG37</f>
      </c>
      <c r="D39" s="30">
        <f t="shared" si="1"/>
      </c>
      <c r="E39" s="95"/>
      <c r="F39" s="348" t="e">
        <f>VLOOKUP(C39,'チーム表'!C:D,2,FALSE)</f>
        <v>#N/A</v>
      </c>
      <c r="G39" s="240" t="s">
        <v>12</v>
      </c>
      <c r="H39" s="228">
        <f>'組合表'!AH37</f>
      </c>
      <c r="I39" s="46">
        <f t="shared" si="2"/>
      </c>
      <c r="J39" s="108"/>
      <c r="K39" s="352" t="e">
        <f>VLOOKUP(H39,'チーム表'!C:D,2,FALSE)</f>
        <v>#N/A</v>
      </c>
      <c r="L39" s="286"/>
      <c r="M39" s="71"/>
      <c r="N39" s="29"/>
      <c r="O39" s="275"/>
      <c r="P39" s="276"/>
      <c r="Q39" s="277"/>
      <c r="R39" s="71"/>
      <c r="S39" s="42"/>
      <c r="T39" s="275"/>
      <c r="U39" s="276"/>
      <c r="V39" s="35"/>
      <c r="X39" s="29"/>
      <c r="Z39" s="278"/>
      <c r="AE39" s="278"/>
      <c r="AG39" s="305">
        <f t="shared" si="0"/>
      </c>
      <c r="AH39" s="305">
        <f t="shared" si="3"/>
      </c>
    </row>
    <row r="40" spans="1:34" ht="24.75" customHeight="1">
      <c r="A40" s="236">
        <v>35</v>
      </c>
      <c r="B40" s="226"/>
      <c r="C40" s="226">
        <f>'組合表'!AG38</f>
      </c>
      <c r="D40" s="30">
        <f>CONCATENATE(C40,H40)</f>
      </c>
      <c r="E40" s="95"/>
      <c r="F40" s="348" t="e">
        <f>VLOOKUP(C40,'チーム表'!C:D,2,FALSE)</f>
        <v>#N/A</v>
      </c>
      <c r="G40" s="240" t="s">
        <v>12</v>
      </c>
      <c r="H40" s="228">
        <f>'組合表'!AH38</f>
      </c>
      <c r="I40" s="46">
        <f>CONCATENATE(H40,C40)</f>
      </c>
      <c r="J40" s="108"/>
      <c r="K40" s="352" t="e">
        <f>VLOOKUP(H40,'チーム表'!C:D,2,FALSE)</f>
        <v>#N/A</v>
      </c>
      <c r="L40" s="286"/>
      <c r="M40" s="71"/>
      <c r="N40" s="29"/>
      <c r="O40" s="275"/>
      <c r="P40" s="276"/>
      <c r="Q40" s="277"/>
      <c r="R40" s="71"/>
      <c r="S40" s="42"/>
      <c r="T40" s="275"/>
      <c r="U40" s="276"/>
      <c r="V40" s="35"/>
      <c r="X40" s="29"/>
      <c r="Z40" s="278"/>
      <c r="AE40" s="278"/>
      <c r="AG40" s="305">
        <f t="shared" si="0"/>
      </c>
      <c r="AH40" s="305">
        <f t="shared" si="3"/>
      </c>
    </row>
    <row r="41" spans="1:34" ht="24.75" customHeight="1">
      <c r="A41" s="236">
        <v>36</v>
      </c>
      <c r="B41" s="226"/>
      <c r="C41" s="226">
        <f>'組合表'!AG39</f>
      </c>
      <c r="D41" s="30">
        <f>CONCATENATE(C41,H41)</f>
      </c>
      <c r="E41" s="95"/>
      <c r="F41" s="348" t="e">
        <f>VLOOKUP(C41,'チーム表'!C:D,2,FALSE)</f>
        <v>#N/A</v>
      </c>
      <c r="G41" s="240" t="s">
        <v>12</v>
      </c>
      <c r="H41" s="228">
        <f>'組合表'!AH39</f>
      </c>
      <c r="I41" s="46">
        <f>CONCATENATE(H41,C41)</f>
      </c>
      <c r="J41" s="108"/>
      <c r="K41" s="352" t="e">
        <f>VLOOKUP(H41,'チーム表'!C:D,2,FALSE)</f>
        <v>#N/A</v>
      </c>
      <c r="L41" s="286"/>
      <c r="M41" s="71"/>
      <c r="N41" s="29"/>
      <c r="O41" s="275"/>
      <c r="P41" s="276"/>
      <c r="Q41" s="277"/>
      <c r="R41" s="71"/>
      <c r="S41" s="42"/>
      <c r="T41" s="275"/>
      <c r="U41" s="276"/>
      <c r="V41" s="35"/>
      <c r="X41" s="29"/>
      <c r="Z41" s="278"/>
      <c r="AE41" s="278"/>
      <c r="AG41" s="305">
        <f t="shared" si="0"/>
      </c>
      <c r="AH41" s="305">
        <f t="shared" si="3"/>
      </c>
    </row>
    <row r="42" spans="1:34" ht="24.75" customHeight="1">
      <c r="A42" s="236">
        <v>37</v>
      </c>
      <c r="B42" s="226"/>
      <c r="C42" s="304">
        <f>'組合表'!AG40</f>
      </c>
      <c r="D42" s="30">
        <f>CONCATENATE(C42,H42)</f>
      </c>
      <c r="E42" s="95"/>
      <c r="F42" s="348" t="e">
        <f>VLOOKUP(C42,'チーム表'!C:D,2,FALSE)</f>
        <v>#N/A</v>
      </c>
      <c r="G42" s="240" t="s">
        <v>12</v>
      </c>
      <c r="H42" s="223">
        <f>'組合表'!AH40</f>
      </c>
      <c r="I42" s="46">
        <f>CONCATENATE(H42,C42)</f>
      </c>
      <c r="J42" s="108"/>
      <c r="K42" s="352" t="e">
        <f>VLOOKUP(H42,'チーム表'!C:D,2,FALSE)</f>
        <v>#N/A</v>
      </c>
      <c r="L42" s="286"/>
      <c r="M42" s="264"/>
      <c r="N42" s="29"/>
      <c r="O42" s="275"/>
      <c r="P42" s="276"/>
      <c r="Q42" s="277"/>
      <c r="R42" s="71"/>
      <c r="S42" s="42"/>
      <c r="T42" s="275"/>
      <c r="U42" s="276"/>
      <c r="V42" s="35"/>
      <c r="X42" s="29"/>
      <c r="Z42" s="278"/>
      <c r="AE42" s="278"/>
      <c r="AG42" s="305">
        <f t="shared" si="0"/>
      </c>
      <c r="AH42" s="305">
        <f t="shared" si="3"/>
      </c>
    </row>
    <row r="43" spans="1:34" ht="24.75" customHeight="1">
      <c r="A43" s="236">
        <v>38</v>
      </c>
      <c r="B43" s="226"/>
      <c r="C43" s="226">
        <f>'組合表'!AG41</f>
      </c>
      <c r="D43" s="30">
        <f t="shared" si="1"/>
      </c>
      <c r="E43" s="95"/>
      <c r="F43" s="348" t="e">
        <f>VLOOKUP(C43,'チーム表'!C:D,2,FALSE)</f>
        <v>#N/A</v>
      </c>
      <c r="G43" s="240" t="s">
        <v>12</v>
      </c>
      <c r="H43" s="228">
        <f>'組合表'!AH41</f>
      </c>
      <c r="I43" s="46">
        <f t="shared" si="2"/>
      </c>
      <c r="J43" s="108"/>
      <c r="K43" s="352" t="e">
        <f>VLOOKUP(H43,'チーム表'!C:D,2,FALSE)</f>
        <v>#N/A</v>
      </c>
      <c r="L43" s="286"/>
      <c r="M43" s="71"/>
      <c r="N43" s="29"/>
      <c r="O43" s="275"/>
      <c r="P43" s="276"/>
      <c r="Q43" s="277"/>
      <c r="R43" s="71"/>
      <c r="S43" s="42"/>
      <c r="T43" s="275"/>
      <c r="U43" s="276"/>
      <c r="V43" s="35"/>
      <c r="X43" s="29"/>
      <c r="Z43" s="278"/>
      <c r="AE43" s="278"/>
      <c r="AG43" s="305">
        <f t="shared" si="0"/>
      </c>
      <c r="AH43" s="305">
        <f t="shared" si="3"/>
      </c>
    </row>
    <row r="44" spans="1:34" ht="24.75" customHeight="1">
      <c r="A44" s="236">
        <v>39</v>
      </c>
      <c r="B44" s="226"/>
      <c r="C44" s="226">
        <f>'組合表'!AG42</f>
      </c>
      <c r="D44" s="30">
        <f t="shared" si="1"/>
      </c>
      <c r="E44" s="95"/>
      <c r="F44" s="348" t="e">
        <f>VLOOKUP(C44,'チーム表'!C:D,2,FALSE)</f>
        <v>#N/A</v>
      </c>
      <c r="G44" s="240" t="s">
        <v>12</v>
      </c>
      <c r="H44" s="228">
        <f>'組合表'!AH42</f>
      </c>
      <c r="I44" s="46">
        <f t="shared" si="2"/>
      </c>
      <c r="J44" s="108"/>
      <c r="K44" s="352" t="e">
        <f>VLOOKUP(H44,'チーム表'!C:D,2,FALSE)</f>
        <v>#N/A</v>
      </c>
      <c r="L44" s="286"/>
      <c r="M44" s="71"/>
      <c r="N44" s="29"/>
      <c r="O44" s="275"/>
      <c r="P44" s="276"/>
      <c r="Q44" s="277"/>
      <c r="R44" s="71"/>
      <c r="S44" s="42"/>
      <c r="T44" s="275"/>
      <c r="U44" s="276"/>
      <c r="V44" s="35"/>
      <c r="X44" s="29"/>
      <c r="Z44" s="278"/>
      <c r="AE44" s="278"/>
      <c r="AG44" s="305">
        <f t="shared" si="0"/>
      </c>
      <c r="AH44" s="305">
        <f t="shared" si="3"/>
      </c>
    </row>
    <row r="45" spans="1:34" ht="24.75" customHeight="1" thickBot="1">
      <c r="A45" s="355">
        <v>40</v>
      </c>
      <c r="B45" s="233"/>
      <c r="C45" s="359">
        <f>'組合表'!AG43</f>
      </c>
      <c r="D45" s="31">
        <f t="shared" si="1"/>
      </c>
      <c r="E45" s="96"/>
      <c r="F45" s="349" t="e">
        <f>VLOOKUP(C45,'チーム表'!C:D,2,FALSE)</f>
        <v>#N/A</v>
      </c>
      <c r="G45" s="242" t="s">
        <v>12</v>
      </c>
      <c r="H45" s="224">
        <f>'組合表'!AH43</f>
      </c>
      <c r="I45" s="48">
        <f t="shared" si="2"/>
      </c>
      <c r="J45" s="109"/>
      <c r="K45" s="353" t="e">
        <f>VLOOKUP(H45,'チーム表'!C:D,2,FALSE)</f>
        <v>#N/A</v>
      </c>
      <c r="L45" s="286"/>
      <c r="M45" s="264"/>
      <c r="N45" s="29"/>
      <c r="O45" s="275"/>
      <c r="P45" s="276"/>
      <c r="Q45" s="277"/>
      <c r="R45" s="71"/>
      <c r="S45" s="42"/>
      <c r="T45" s="275"/>
      <c r="U45" s="276"/>
      <c r="V45" s="35"/>
      <c r="X45" s="29"/>
      <c r="Z45" s="278"/>
      <c r="AE45" s="278"/>
      <c r="AG45" s="305">
        <f t="shared" si="0"/>
      </c>
      <c r="AH45" s="305">
        <f t="shared" si="3"/>
      </c>
    </row>
    <row r="46" spans="1:34" ht="24.75" customHeight="1">
      <c r="A46" s="238">
        <v>41</v>
      </c>
      <c r="B46" s="308"/>
      <c r="C46" s="356">
        <v>1</v>
      </c>
      <c r="D46" s="357"/>
      <c r="E46" s="358"/>
      <c r="F46" s="592"/>
      <c r="G46" s="593"/>
      <c r="H46" s="593"/>
      <c r="I46" s="593"/>
      <c r="J46" s="593"/>
      <c r="K46" s="594"/>
      <c r="L46" s="287"/>
      <c r="M46" s="281"/>
      <c r="N46" s="281"/>
      <c r="O46" s="282"/>
      <c r="P46" s="588"/>
      <c r="Q46" s="588"/>
      <c r="R46" s="588"/>
      <c r="S46" s="588"/>
      <c r="T46" s="588"/>
      <c r="U46" s="588"/>
      <c r="V46" s="26"/>
      <c r="W46" s="281"/>
      <c r="X46" s="281"/>
      <c r="Y46" s="282"/>
      <c r="Z46" s="484"/>
      <c r="AA46" s="484"/>
      <c r="AB46" s="484"/>
      <c r="AC46" s="484"/>
      <c r="AD46" s="485"/>
      <c r="AE46" s="484"/>
      <c r="AG46" s="307" t="str">
        <f aca="true" t="shared" si="4" ref="AG46:AG85">I6</f>
        <v>A2A1</v>
      </c>
      <c r="AH46" s="306">
        <f>IF(J6="","",J6)</f>
      </c>
    </row>
    <row r="47" spans="1:34" ht="24.75" customHeight="1">
      <c r="A47" s="236">
        <v>42</v>
      </c>
      <c r="B47" s="226"/>
      <c r="C47" s="75">
        <v>2</v>
      </c>
      <c r="D47" s="87"/>
      <c r="E47" s="99"/>
      <c r="F47" s="480"/>
      <c r="G47" s="481"/>
      <c r="H47" s="481"/>
      <c r="I47" s="481"/>
      <c r="J47" s="481"/>
      <c r="K47" s="483"/>
      <c r="L47" s="24"/>
      <c r="M47" s="281"/>
      <c r="N47" s="281"/>
      <c r="O47" s="282"/>
      <c r="P47" s="588"/>
      <c r="Q47" s="588"/>
      <c r="R47" s="588"/>
      <c r="S47" s="588"/>
      <c r="T47" s="588"/>
      <c r="U47" s="588"/>
      <c r="W47" s="281"/>
      <c r="X47" s="281"/>
      <c r="Y47" s="282"/>
      <c r="Z47" s="484"/>
      <c r="AA47" s="484"/>
      <c r="AB47" s="484"/>
      <c r="AC47" s="484"/>
      <c r="AD47" s="485"/>
      <c r="AE47" s="484"/>
      <c r="AG47" s="307" t="str">
        <f t="shared" si="4"/>
        <v>C2C1</v>
      </c>
      <c r="AH47" s="306">
        <f aca="true" t="shared" si="5" ref="AH47:AH85">IF(J7="","",J7)</f>
      </c>
    </row>
    <row r="48" spans="1:34" ht="24.75" customHeight="1">
      <c r="A48" s="236">
        <v>43</v>
      </c>
      <c r="B48" s="226"/>
      <c r="C48" s="75">
        <v>3</v>
      </c>
      <c r="D48" s="87"/>
      <c r="E48" s="99"/>
      <c r="F48" s="480"/>
      <c r="G48" s="481"/>
      <c r="H48" s="481"/>
      <c r="I48" s="481"/>
      <c r="J48" s="481"/>
      <c r="K48" s="483"/>
      <c r="L48" s="24"/>
      <c r="M48" s="281"/>
      <c r="N48" s="281"/>
      <c r="O48" s="282"/>
      <c r="P48" s="588"/>
      <c r="Q48" s="588"/>
      <c r="R48" s="588"/>
      <c r="S48" s="588"/>
      <c r="T48" s="588"/>
      <c r="U48" s="588"/>
      <c r="W48" s="281"/>
      <c r="X48" s="281"/>
      <c r="Y48" s="282"/>
      <c r="Z48" s="484"/>
      <c r="AA48" s="484"/>
      <c r="AB48" s="484"/>
      <c r="AC48" s="484"/>
      <c r="AD48" s="485"/>
      <c r="AE48" s="484"/>
      <c r="AG48" s="307" t="str">
        <f t="shared" si="4"/>
        <v>E2E1</v>
      </c>
      <c r="AH48" s="306">
        <f t="shared" si="5"/>
      </c>
    </row>
    <row r="49" spans="1:34" ht="24.75" customHeight="1">
      <c r="A49" s="236">
        <v>44</v>
      </c>
      <c r="B49" s="226"/>
      <c r="C49" s="75">
        <v>4</v>
      </c>
      <c r="D49" s="87"/>
      <c r="E49" s="99"/>
      <c r="F49" s="480"/>
      <c r="G49" s="481"/>
      <c r="H49" s="481"/>
      <c r="I49" s="481"/>
      <c r="J49" s="481"/>
      <c r="K49" s="483"/>
      <c r="L49" s="288"/>
      <c r="M49" s="281"/>
      <c r="N49" s="281"/>
      <c r="O49" s="282"/>
      <c r="P49" s="588"/>
      <c r="Q49" s="588"/>
      <c r="R49" s="588"/>
      <c r="S49" s="588"/>
      <c r="T49" s="588"/>
      <c r="U49" s="588"/>
      <c r="V49" s="284"/>
      <c r="W49" s="281"/>
      <c r="X49" s="281"/>
      <c r="Y49" s="282"/>
      <c r="Z49" s="484"/>
      <c r="AA49" s="484"/>
      <c r="AB49" s="484"/>
      <c r="AC49" s="484"/>
      <c r="AD49" s="485"/>
      <c r="AE49" s="484"/>
      <c r="AG49" s="307" t="str">
        <f t="shared" si="4"/>
        <v>B4B3</v>
      </c>
      <c r="AH49" s="306">
        <f t="shared" si="5"/>
      </c>
    </row>
    <row r="50" spans="1:34" ht="24.75" customHeight="1">
      <c r="A50" s="236">
        <v>45</v>
      </c>
      <c r="B50" s="226"/>
      <c r="C50" s="75">
        <v>5</v>
      </c>
      <c r="D50" s="87"/>
      <c r="E50" s="99"/>
      <c r="F50" s="480"/>
      <c r="G50" s="481"/>
      <c r="H50" s="481"/>
      <c r="I50" s="481"/>
      <c r="J50" s="481"/>
      <c r="K50" s="483"/>
      <c r="L50" s="288"/>
      <c r="M50" s="281"/>
      <c r="N50" s="281"/>
      <c r="O50" s="282"/>
      <c r="P50" s="588"/>
      <c r="Q50" s="588"/>
      <c r="R50" s="588"/>
      <c r="S50" s="588"/>
      <c r="T50" s="588"/>
      <c r="U50" s="588"/>
      <c r="V50" s="284"/>
      <c r="W50" s="281"/>
      <c r="X50" s="281"/>
      <c r="Y50" s="282"/>
      <c r="Z50" s="484"/>
      <c r="AA50" s="484"/>
      <c r="AB50" s="484"/>
      <c r="AC50" s="484"/>
      <c r="AD50" s="485"/>
      <c r="AE50" s="484"/>
      <c r="AG50" s="307" t="str">
        <f t="shared" si="4"/>
        <v>D4D3</v>
      </c>
      <c r="AH50" s="306">
        <f t="shared" si="5"/>
      </c>
    </row>
    <row r="51" spans="1:34" ht="24.75" customHeight="1">
      <c r="A51" s="236">
        <v>46</v>
      </c>
      <c r="B51" s="226"/>
      <c r="C51" s="75">
        <v>6</v>
      </c>
      <c r="D51" s="88"/>
      <c r="E51" s="100"/>
      <c r="F51" s="589"/>
      <c r="G51" s="590"/>
      <c r="H51" s="590"/>
      <c r="I51" s="590"/>
      <c r="J51" s="590"/>
      <c r="K51" s="591"/>
      <c r="L51" s="288"/>
      <c r="M51" s="281"/>
      <c r="N51" s="281"/>
      <c r="O51" s="282"/>
      <c r="P51" s="588"/>
      <c r="Q51" s="588"/>
      <c r="R51" s="588"/>
      <c r="S51" s="588"/>
      <c r="T51" s="588"/>
      <c r="U51" s="588"/>
      <c r="V51" s="284"/>
      <c r="W51" s="281"/>
      <c r="X51" s="281"/>
      <c r="Y51" s="282"/>
      <c r="Z51" s="484"/>
      <c r="AA51" s="484"/>
      <c r="AB51" s="484"/>
      <c r="AC51" s="484"/>
      <c r="AD51" s="485"/>
      <c r="AE51" s="484"/>
      <c r="AG51" s="307" t="str">
        <f t="shared" si="4"/>
        <v>A5A1</v>
      </c>
      <c r="AH51" s="306">
        <f t="shared" si="5"/>
      </c>
    </row>
    <row r="52" spans="1:34" ht="24.75" customHeight="1">
      <c r="A52" s="236">
        <v>47</v>
      </c>
      <c r="B52" s="226"/>
      <c r="C52" s="75">
        <v>7</v>
      </c>
      <c r="D52" s="88"/>
      <c r="E52" s="100"/>
      <c r="F52" s="589"/>
      <c r="G52" s="590"/>
      <c r="H52" s="590"/>
      <c r="I52" s="590"/>
      <c r="J52" s="590"/>
      <c r="K52" s="591"/>
      <c r="L52" s="24"/>
      <c r="M52" s="281"/>
      <c r="N52" s="281"/>
      <c r="O52" s="282"/>
      <c r="P52" s="588"/>
      <c r="Q52" s="588"/>
      <c r="R52" s="588"/>
      <c r="S52" s="588"/>
      <c r="T52" s="588"/>
      <c r="U52" s="588"/>
      <c r="W52" s="281"/>
      <c r="X52" s="281"/>
      <c r="Y52" s="282"/>
      <c r="Z52" s="484"/>
      <c r="AA52" s="484"/>
      <c r="AB52" s="484"/>
      <c r="AC52" s="484"/>
      <c r="AD52" s="485"/>
      <c r="AE52" s="484"/>
      <c r="AG52" s="307" t="str">
        <f t="shared" si="4"/>
        <v>C5C1</v>
      </c>
      <c r="AH52" s="306">
        <f t="shared" si="5"/>
      </c>
    </row>
    <row r="53" spans="1:34" ht="24.75" customHeight="1">
      <c r="A53" s="236">
        <v>48</v>
      </c>
      <c r="B53" s="226"/>
      <c r="C53" s="75">
        <v>8</v>
      </c>
      <c r="D53" s="220"/>
      <c r="E53" s="221"/>
      <c r="F53" s="589"/>
      <c r="G53" s="590"/>
      <c r="H53" s="590"/>
      <c r="I53" s="590"/>
      <c r="J53" s="590"/>
      <c r="K53" s="591"/>
      <c r="L53" s="24"/>
      <c r="M53" s="281"/>
      <c r="N53" s="281"/>
      <c r="O53" s="282"/>
      <c r="P53" s="588"/>
      <c r="Q53" s="588"/>
      <c r="R53" s="588"/>
      <c r="S53" s="588"/>
      <c r="T53" s="588"/>
      <c r="U53" s="588"/>
      <c r="W53" s="281"/>
      <c r="X53" s="281"/>
      <c r="Y53" s="282"/>
      <c r="Z53" s="283"/>
      <c r="AA53" s="283"/>
      <c r="AB53" s="283"/>
      <c r="AC53" s="283"/>
      <c r="AD53" s="280"/>
      <c r="AE53" s="283"/>
      <c r="AG53" s="307" t="str">
        <f t="shared" si="4"/>
        <v>E5E1</v>
      </c>
      <c r="AH53" s="306">
        <f t="shared" si="5"/>
      </c>
    </row>
    <row r="54" spans="1:34" ht="24.75" customHeight="1">
      <c r="A54" s="236">
        <v>49</v>
      </c>
      <c r="B54" s="226"/>
      <c r="C54" s="75">
        <v>9</v>
      </c>
      <c r="D54" s="220"/>
      <c r="E54" s="221"/>
      <c r="F54" s="589"/>
      <c r="G54" s="590"/>
      <c r="H54" s="590"/>
      <c r="I54" s="590"/>
      <c r="J54" s="590"/>
      <c r="K54" s="591"/>
      <c r="L54" s="24"/>
      <c r="M54" s="281"/>
      <c r="N54" s="281"/>
      <c r="O54" s="282"/>
      <c r="P54" s="588"/>
      <c r="Q54" s="588"/>
      <c r="R54" s="588"/>
      <c r="S54" s="588"/>
      <c r="T54" s="588"/>
      <c r="U54" s="588"/>
      <c r="W54" s="281"/>
      <c r="X54" s="281"/>
      <c r="Y54" s="282"/>
      <c r="Z54" s="283"/>
      <c r="AA54" s="283"/>
      <c r="AB54" s="283"/>
      <c r="AC54" s="283"/>
      <c r="AD54" s="280"/>
      <c r="AE54" s="283"/>
      <c r="AG54" s="307" t="str">
        <f t="shared" si="4"/>
        <v>B3B2</v>
      </c>
      <c r="AH54" s="306">
        <f t="shared" si="5"/>
      </c>
    </row>
    <row r="55" spans="1:34" ht="24.75" customHeight="1" thickBot="1">
      <c r="A55" s="237">
        <v>50</v>
      </c>
      <c r="B55" s="234"/>
      <c r="C55" s="76">
        <v>10</v>
      </c>
      <c r="D55" s="89"/>
      <c r="E55" s="101"/>
      <c r="F55" s="486"/>
      <c r="G55" s="487"/>
      <c r="H55" s="487"/>
      <c r="I55" s="487"/>
      <c r="J55" s="487"/>
      <c r="K55" s="489"/>
      <c r="L55" s="24"/>
      <c r="M55" s="281"/>
      <c r="N55" s="281"/>
      <c r="O55" s="282"/>
      <c r="P55" s="588"/>
      <c r="Q55" s="588"/>
      <c r="R55" s="588"/>
      <c r="S55" s="588"/>
      <c r="T55" s="588"/>
      <c r="U55" s="588"/>
      <c r="W55" s="281"/>
      <c r="X55" s="281"/>
      <c r="Y55" s="282"/>
      <c r="Z55" s="490"/>
      <c r="AA55" s="490"/>
      <c r="AB55" s="490"/>
      <c r="AC55" s="490"/>
      <c r="AD55" s="491"/>
      <c r="AE55" s="490"/>
      <c r="AG55" s="307" t="str">
        <f t="shared" si="4"/>
        <v>D3D2</v>
      </c>
      <c r="AH55" s="306">
        <f t="shared" si="5"/>
      </c>
    </row>
    <row r="56" spans="33:34" ht="13.5">
      <c r="AG56" s="307" t="str">
        <f t="shared" si="4"/>
        <v>A5A4</v>
      </c>
      <c r="AH56" s="306">
        <f t="shared" si="5"/>
      </c>
    </row>
    <row r="57" spans="33:34" ht="13.5">
      <c r="AG57" s="307" t="str">
        <f t="shared" si="4"/>
        <v>C5C4</v>
      </c>
      <c r="AH57" s="306">
        <f t="shared" si="5"/>
      </c>
    </row>
    <row r="58" spans="33:34" ht="13.5">
      <c r="AG58" s="307" t="str">
        <f t="shared" si="4"/>
        <v>E5E4</v>
      </c>
      <c r="AH58" s="306">
        <f t="shared" si="5"/>
      </c>
    </row>
    <row r="59" spans="33:34" ht="13.5">
      <c r="AG59" s="307" t="str">
        <f t="shared" si="4"/>
        <v>B4B1</v>
      </c>
      <c r="AH59" s="306">
        <f t="shared" si="5"/>
      </c>
    </row>
    <row r="60" spans="33:34" ht="13.5">
      <c r="AG60" s="307" t="str">
        <f t="shared" si="4"/>
        <v>D4D1</v>
      </c>
      <c r="AH60" s="306">
        <f t="shared" si="5"/>
      </c>
    </row>
    <row r="61" spans="33:34" ht="13.5">
      <c r="AG61" s="307" t="str">
        <f t="shared" si="4"/>
        <v>A5A2</v>
      </c>
      <c r="AH61" s="306">
        <f t="shared" si="5"/>
      </c>
    </row>
    <row r="62" spans="33:34" ht="13.5">
      <c r="AG62" s="307" t="str">
        <f t="shared" si="4"/>
        <v>C5C2</v>
      </c>
      <c r="AH62" s="306">
        <f t="shared" si="5"/>
      </c>
    </row>
    <row r="63" spans="33:34" ht="13.5">
      <c r="AG63" s="307" t="str">
        <f t="shared" si="4"/>
        <v>E5E2</v>
      </c>
      <c r="AH63" s="306">
        <f t="shared" si="5"/>
      </c>
    </row>
    <row r="64" spans="33:34" ht="13.5">
      <c r="AG64" s="307" t="str">
        <f t="shared" si="4"/>
        <v>B3B1</v>
      </c>
      <c r="AH64" s="306">
        <f t="shared" si="5"/>
      </c>
    </row>
    <row r="65" spans="33:34" ht="13.5">
      <c r="AG65" s="307" t="str">
        <f t="shared" si="4"/>
        <v>D3D1</v>
      </c>
      <c r="AH65" s="306">
        <f t="shared" si="5"/>
      </c>
    </row>
    <row r="66" spans="33:34" ht="13.5">
      <c r="AG66" s="307" t="str">
        <f t="shared" si="4"/>
        <v>A4A2</v>
      </c>
      <c r="AH66" s="306">
        <f t="shared" si="5"/>
      </c>
    </row>
    <row r="67" spans="33:34" ht="13.5">
      <c r="AG67" s="307" t="str">
        <f t="shared" si="4"/>
        <v>C4C2</v>
      </c>
      <c r="AH67" s="306">
        <f t="shared" si="5"/>
      </c>
    </row>
    <row r="68" spans="33:34" ht="13.5">
      <c r="AG68" s="307" t="str">
        <f t="shared" si="4"/>
        <v>E4E2</v>
      </c>
      <c r="AH68" s="306">
        <f t="shared" si="5"/>
      </c>
    </row>
    <row r="69" spans="33:34" ht="13.5">
      <c r="AG69" s="307" t="str">
        <f t="shared" si="4"/>
        <v>B5B3</v>
      </c>
      <c r="AH69" s="306">
        <f t="shared" si="5"/>
      </c>
    </row>
    <row r="70" spans="33:34" ht="13.5">
      <c r="AG70" s="307" t="str">
        <f t="shared" si="4"/>
        <v>D5D3</v>
      </c>
      <c r="AH70" s="306">
        <f t="shared" si="5"/>
      </c>
    </row>
    <row r="71" spans="33:34" ht="13.5">
      <c r="AG71" s="307">
        <f t="shared" si="4"/>
      </c>
      <c r="AH71" s="306">
        <f t="shared" si="5"/>
      </c>
    </row>
    <row r="72" spans="33:34" ht="13.5">
      <c r="AG72" s="307">
        <f t="shared" si="4"/>
      </c>
      <c r="AH72" s="306">
        <f t="shared" si="5"/>
      </c>
    </row>
    <row r="73" spans="33:34" ht="13.5">
      <c r="AG73" s="307">
        <f t="shared" si="4"/>
      </c>
      <c r="AH73" s="306">
        <f t="shared" si="5"/>
      </c>
    </row>
    <row r="74" spans="33:34" ht="13.5">
      <c r="AG74" s="307">
        <f t="shared" si="4"/>
      </c>
      <c r="AH74" s="306">
        <f t="shared" si="5"/>
      </c>
    </row>
    <row r="75" spans="33:34" ht="13.5">
      <c r="AG75" s="307">
        <f t="shared" si="4"/>
      </c>
      <c r="AH75" s="306">
        <f t="shared" si="5"/>
      </c>
    </row>
    <row r="76" spans="33:34" ht="13.5">
      <c r="AG76" s="307">
        <f t="shared" si="4"/>
      </c>
      <c r="AH76" s="306">
        <f t="shared" si="5"/>
      </c>
    </row>
    <row r="77" spans="33:34" ht="13.5">
      <c r="AG77" s="307">
        <f t="shared" si="4"/>
      </c>
      <c r="AH77" s="306">
        <f t="shared" si="5"/>
      </c>
    </row>
    <row r="78" spans="33:34" ht="13.5">
      <c r="AG78" s="307">
        <f t="shared" si="4"/>
      </c>
      <c r="AH78" s="306">
        <f t="shared" si="5"/>
      </c>
    </row>
    <row r="79" spans="33:34" ht="13.5">
      <c r="AG79" s="307">
        <f t="shared" si="4"/>
      </c>
      <c r="AH79" s="306">
        <f t="shared" si="5"/>
      </c>
    </row>
    <row r="80" spans="33:34" ht="13.5">
      <c r="AG80" s="307">
        <f t="shared" si="4"/>
      </c>
      <c r="AH80" s="306">
        <f t="shared" si="5"/>
      </c>
    </row>
    <row r="81" spans="33:34" ht="13.5">
      <c r="AG81" s="307">
        <f t="shared" si="4"/>
      </c>
      <c r="AH81" s="306">
        <f t="shared" si="5"/>
      </c>
    </row>
    <row r="82" spans="33:34" ht="13.5">
      <c r="AG82" s="307">
        <f t="shared" si="4"/>
      </c>
      <c r="AH82" s="306">
        <f t="shared" si="5"/>
      </c>
    </row>
    <row r="83" spans="33:34" ht="13.5">
      <c r="AG83" s="305">
        <f t="shared" si="4"/>
      </c>
      <c r="AH83" s="306">
        <f t="shared" si="5"/>
      </c>
    </row>
    <row r="84" spans="33:34" ht="13.5">
      <c r="AG84" s="305">
        <f t="shared" si="4"/>
      </c>
      <c r="AH84" s="306">
        <f t="shared" si="5"/>
      </c>
    </row>
    <row r="85" spans="33:34" ht="13.5">
      <c r="AG85" s="305">
        <f t="shared" si="4"/>
      </c>
      <c r="AH85" s="306">
        <f t="shared" si="5"/>
      </c>
    </row>
    <row r="86" spans="33:34" ht="13.5">
      <c r="AG86" s="90"/>
      <c r="AH86" s="90"/>
    </row>
    <row r="87" spans="33:34" ht="13.5">
      <c r="AG87" s="90"/>
      <c r="AH87" s="90"/>
    </row>
    <row r="88" spans="33:34" ht="13.5">
      <c r="AG88" s="90"/>
      <c r="AH88" s="90"/>
    </row>
    <row r="89" spans="33:34" ht="13.5">
      <c r="AG89" s="90"/>
      <c r="AH89" s="90"/>
    </row>
    <row r="90" spans="33:34" ht="13.5">
      <c r="AG90" s="90"/>
      <c r="AH90" s="90"/>
    </row>
    <row r="91" spans="33:34" ht="13.5">
      <c r="AG91" s="90"/>
      <c r="AH91" s="90"/>
    </row>
    <row r="92" spans="33:34" ht="13.5">
      <c r="AG92" s="90"/>
      <c r="AH92" s="90"/>
    </row>
    <row r="93" spans="33:34" ht="13.5">
      <c r="AG93" s="90"/>
      <c r="AH93" s="90"/>
    </row>
    <row r="94" spans="33:34" ht="13.5">
      <c r="AG94" s="90"/>
      <c r="AH94" s="90"/>
    </row>
    <row r="95" spans="33:34" ht="13.5">
      <c r="AG95" s="90"/>
      <c r="AH95" s="90"/>
    </row>
    <row r="96" spans="33:34" ht="13.5">
      <c r="AG96" s="90"/>
      <c r="AH96" s="90"/>
    </row>
    <row r="97" spans="33:34" ht="13.5">
      <c r="AG97" s="90"/>
      <c r="AH97" s="90"/>
    </row>
    <row r="98" spans="33:34" ht="13.5">
      <c r="AG98" s="90"/>
      <c r="AH98" s="90"/>
    </row>
    <row r="99" spans="33:34" ht="13.5">
      <c r="AG99" s="90"/>
      <c r="AH99" s="90"/>
    </row>
    <row r="100" spans="33:34" ht="13.5">
      <c r="AG100" s="90"/>
      <c r="AH100" s="90"/>
    </row>
    <row r="101" spans="33:34" ht="13.5">
      <c r="AG101" s="90"/>
      <c r="AH101" s="90"/>
    </row>
    <row r="102" spans="33:34" ht="13.5">
      <c r="AG102" s="90"/>
      <c r="AH102" s="90"/>
    </row>
    <row r="103" spans="33:34" ht="13.5">
      <c r="AG103" s="90"/>
      <c r="AH103" s="90"/>
    </row>
    <row r="104" spans="33:34" ht="13.5">
      <c r="AG104" s="90"/>
      <c r="AH104" s="90"/>
    </row>
    <row r="105" spans="33:34" ht="13.5">
      <c r="AG105" s="90"/>
      <c r="AH105" s="90"/>
    </row>
    <row r="106" spans="33:34" ht="13.5">
      <c r="AG106" s="90"/>
      <c r="AH106" s="90"/>
    </row>
    <row r="107" spans="33:34" ht="13.5">
      <c r="AG107" s="90"/>
      <c r="AH107" s="90"/>
    </row>
    <row r="108" spans="33:34" ht="13.5">
      <c r="AG108" s="90"/>
      <c r="AH108" s="90"/>
    </row>
    <row r="109" spans="33:34" ht="13.5">
      <c r="AG109" s="90"/>
      <c r="AH109" s="90"/>
    </row>
    <row r="110" spans="33:34" ht="13.5">
      <c r="AG110" s="90"/>
      <c r="AH110" s="90"/>
    </row>
    <row r="111" spans="33:34" ht="13.5">
      <c r="AG111" s="90"/>
      <c r="AH111" s="90"/>
    </row>
    <row r="112" spans="33:34" ht="13.5">
      <c r="AG112" s="90"/>
      <c r="AH112" s="90"/>
    </row>
    <row r="113" spans="33:34" ht="13.5">
      <c r="AG113" s="90"/>
      <c r="AH113" s="90"/>
    </row>
    <row r="114" spans="33:34" ht="13.5">
      <c r="AG114" s="90"/>
      <c r="AH114" s="90"/>
    </row>
    <row r="115" spans="33:34" ht="13.5">
      <c r="AG115" s="90"/>
      <c r="AH115" s="90"/>
    </row>
    <row r="116" spans="33:34" ht="13.5">
      <c r="AG116" s="90"/>
      <c r="AH116" s="90"/>
    </row>
    <row r="117" spans="33:34" ht="13.5">
      <c r="AG117" s="90"/>
      <c r="AH117" s="90"/>
    </row>
    <row r="118" spans="33:34" ht="13.5">
      <c r="AG118" s="90"/>
      <c r="AH118" s="90"/>
    </row>
    <row r="119" spans="33:34" ht="13.5">
      <c r="AG119" s="90"/>
      <c r="AH119" s="90"/>
    </row>
    <row r="120" ht="13.5">
      <c r="AG120" s="90"/>
    </row>
    <row r="121" ht="13.5">
      <c r="AG121" s="90"/>
    </row>
    <row r="122" ht="13.5">
      <c r="AG122" s="90"/>
    </row>
    <row r="123" ht="13.5">
      <c r="AG123" s="90"/>
    </row>
    <row r="124" ht="13.5">
      <c r="AG124" s="90"/>
    </row>
    <row r="125" ht="13.5">
      <c r="AG125" s="90"/>
    </row>
    <row r="157" spans="33:34" ht="13.5">
      <c r="AG157" s="90"/>
      <c r="AH157" s="90"/>
    </row>
    <row r="158" spans="33:34" ht="13.5">
      <c r="AG158" s="90"/>
      <c r="AH158" s="90"/>
    </row>
    <row r="159" spans="33:34" ht="13.5">
      <c r="AG159" s="90"/>
      <c r="AH159" s="90"/>
    </row>
    <row r="160" spans="33:34" ht="13.5">
      <c r="AG160" s="90"/>
      <c r="AH160" s="90"/>
    </row>
    <row r="161" spans="33:34" ht="13.5">
      <c r="AG161" s="90"/>
      <c r="AH161" s="90"/>
    </row>
    <row r="162" spans="33:34" ht="13.5">
      <c r="AG162" s="90"/>
      <c r="AH162" s="90"/>
    </row>
    <row r="163" spans="33:34" ht="13.5">
      <c r="AG163" s="90"/>
      <c r="AH163" s="90"/>
    </row>
    <row r="164" spans="33:34" ht="13.5">
      <c r="AG164" s="90"/>
      <c r="AH164" s="90"/>
    </row>
    <row r="165" spans="33:34" ht="13.5">
      <c r="AG165" s="90"/>
      <c r="AH165" s="90"/>
    </row>
    <row r="166" spans="33:34" ht="13.5">
      <c r="AG166" s="90"/>
      <c r="AH166" s="90"/>
    </row>
    <row r="167" spans="33:34" ht="13.5">
      <c r="AG167" s="90"/>
      <c r="AH167" s="90"/>
    </row>
    <row r="168" spans="33:34" ht="13.5">
      <c r="AG168" s="90"/>
      <c r="AH168" s="90"/>
    </row>
    <row r="169" spans="33:34" ht="13.5">
      <c r="AG169" s="90"/>
      <c r="AH169" s="90"/>
    </row>
    <row r="170" spans="33:34" ht="13.5">
      <c r="AG170" s="90"/>
      <c r="AH170" s="90"/>
    </row>
    <row r="171" spans="33:34" ht="13.5">
      <c r="AG171" s="90"/>
      <c r="AH171" s="90"/>
    </row>
    <row r="172" spans="33:34" ht="13.5">
      <c r="AG172" s="90"/>
      <c r="AH172" s="90"/>
    </row>
    <row r="173" spans="33:34" ht="13.5">
      <c r="AG173" s="90"/>
      <c r="AH173" s="90"/>
    </row>
    <row r="174" spans="33:34" ht="13.5">
      <c r="AG174" s="90"/>
      <c r="AH174" s="90"/>
    </row>
    <row r="175" spans="33:34" ht="13.5">
      <c r="AG175" s="90"/>
      <c r="AH175" s="90"/>
    </row>
    <row r="176" spans="33:34" ht="13.5">
      <c r="AG176" s="90"/>
      <c r="AH176" s="90"/>
    </row>
    <row r="177" spans="33:34" ht="13.5">
      <c r="AG177" s="90"/>
      <c r="AH177" s="90"/>
    </row>
    <row r="178" spans="33:34" ht="13.5">
      <c r="AG178" s="90"/>
      <c r="AH178" s="90"/>
    </row>
    <row r="179" spans="33:34" ht="13.5">
      <c r="AG179" s="90"/>
      <c r="AH179" s="90"/>
    </row>
    <row r="180" spans="33:34" ht="13.5">
      <c r="AG180" s="90"/>
      <c r="AH180" s="90"/>
    </row>
    <row r="181" spans="33:34" ht="13.5">
      <c r="AG181" s="90"/>
      <c r="AH181" s="90"/>
    </row>
    <row r="182" spans="33:34" ht="13.5">
      <c r="AG182" s="90"/>
      <c r="AH182" s="90"/>
    </row>
    <row r="183" spans="33:34" ht="13.5">
      <c r="AG183" s="90"/>
      <c r="AH183" s="90"/>
    </row>
    <row r="184" spans="33:34" ht="13.5">
      <c r="AG184" s="90"/>
      <c r="AH184" s="90"/>
    </row>
    <row r="185" spans="33:34" ht="13.5">
      <c r="AG185" s="90"/>
      <c r="AH185" s="90"/>
    </row>
    <row r="186" spans="33:34" ht="13.5">
      <c r="AG186" s="90"/>
      <c r="AH186" s="90"/>
    </row>
    <row r="187" spans="33:34" ht="13.5">
      <c r="AG187" s="90"/>
      <c r="AH187" s="90"/>
    </row>
    <row r="188" spans="33:34" ht="13.5">
      <c r="AG188" s="90"/>
      <c r="AH188" s="90"/>
    </row>
    <row r="189" spans="33:34" ht="13.5">
      <c r="AG189" s="90"/>
      <c r="AH189" s="90"/>
    </row>
    <row r="190" spans="33:34" ht="13.5">
      <c r="AG190" s="90"/>
      <c r="AH190" s="90"/>
    </row>
    <row r="191" spans="33:34" ht="13.5">
      <c r="AG191" s="90"/>
      <c r="AH191" s="90"/>
    </row>
    <row r="192" spans="33:34" ht="13.5">
      <c r="AG192" s="90"/>
      <c r="AH192" s="90"/>
    </row>
    <row r="193" spans="33:34" ht="13.5">
      <c r="AG193" s="90"/>
      <c r="AH193" s="90"/>
    </row>
    <row r="194" ht="13.5">
      <c r="AG194" s="90"/>
    </row>
    <row r="195" ht="13.5">
      <c r="AG195" s="90"/>
    </row>
    <row r="196" ht="13.5">
      <c r="AG196" s="90"/>
    </row>
    <row r="197" ht="13.5">
      <c r="AG197" s="90"/>
    </row>
    <row r="198" ht="13.5">
      <c r="AG198" s="90"/>
    </row>
    <row r="199" ht="13.5">
      <c r="AG199" s="90"/>
    </row>
    <row r="200" ht="13.5">
      <c r="AG200" s="90"/>
    </row>
    <row r="201" ht="13.5">
      <c r="AG201" s="90"/>
    </row>
  </sheetData>
  <sheetProtection/>
  <mergeCells count="28">
    <mergeCell ref="F46:K46"/>
    <mergeCell ref="P46:U46"/>
    <mergeCell ref="Z46:AE46"/>
    <mergeCell ref="F47:K47"/>
    <mergeCell ref="P47:U47"/>
    <mergeCell ref="Z47:AE47"/>
    <mergeCell ref="F48:K48"/>
    <mergeCell ref="P48:U48"/>
    <mergeCell ref="Z48:AE48"/>
    <mergeCell ref="F49:K49"/>
    <mergeCell ref="P49:U49"/>
    <mergeCell ref="Z49:AE49"/>
    <mergeCell ref="F50:K50"/>
    <mergeCell ref="P50:U50"/>
    <mergeCell ref="Z50:AE50"/>
    <mergeCell ref="F51:K51"/>
    <mergeCell ref="P51:U51"/>
    <mergeCell ref="Z51:AE51"/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97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97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97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97" customWidth="1"/>
    <col min="21" max="21" width="25.625" style="25" customWidth="1"/>
    <col min="22" max="22" width="7.25390625" style="25" customWidth="1"/>
    <col min="23" max="24" width="3.50390625" style="42" hidden="1" customWidth="1"/>
    <col min="25" max="25" width="3.625" style="271" hidden="1" customWidth="1"/>
    <col min="26" max="26" width="20.125" style="35" hidden="1" customWidth="1"/>
    <col min="27" max="27" width="3.25390625" style="42" hidden="1" customWidth="1"/>
    <col min="28" max="29" width="3.75390625" style="42" hidden="1" customWidth="1"/>
    <col min="30" max="30" width="3.625" style="271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1" hidden="1" customWidth="1"/>
    <col min="35" max="16384" width="9.00390625" style="40" customWidth="1"/>
  </cols>
  <sheetData>
    <row r="1" spans="2:31" ht="24.75" customHeight="1">
      <c r="B1" s="263"/>
      <c r="C1" s="263"/>
      <c r="D1" s="263"/>
      <c r="E1" s="263"/>
      <c r="F1" s="263"/>
      <c r="G1" s="263"/>
      <c r="H1" s="263"/>
      <c r="I1" s="263"/>
      <c r="J1" s="263"/>
      <c r="K1" s="263" t="str">
        <f>'チーム表'!$B$1</f>
        <v>第３回　小学生新人戦ドッジボール大会</v>
      </c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15"/>
      <c r="W1" s="115"/>
      <c r="X1" s="115"/>
      <c r="Y1" s="116"/>
      <c r="Z1" s="115"/>
      <c r="AA1" s="115"/>
      <c r="AB1" s="115"/>
      <c r="AC1" s="115"/>
      <c r="AD1" s="116"/>
      <c r="AE1" s="115"/>
    </row>
    <row r="2" spans="5:20" ht="7.5" customHeight="1">
      <c r="E2" s="92"/>
      <c r="G2" s="21"/>
      <c r="J2" s="92"/>
      <c r="O2" s="92"/>
      <c r="T2" s="92"/>
    </row>
    <row r="3" spans="1:31" ht="19.5" customHeight="1">
      <c r="A3" s="291" t="s">
        <v>16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2:22" ht="9.75" customHeight="1" thickBot="1">
      <c r="B4" s="29"/>
      <c r="C4" s="29"/>
      <c r="D4" s="29"/>
      <c r="E4" s="93"/>
      <c r="F4" s="27"/>
      <c r="G4" s="43"/>
      <c r="H4" s="44"/>
      <c r="I4" s="44"/>
      <c r="J4" s="102"/>
      <c r="L4" s="45"/>
      <c r="M4" s="42"/>
      <c r="N4" s="42"/>
      <c r="O4" s="103"/>
      <c r="P4" s="26"/>
      <c r="Q4" s="41"/>
      <c r="R4" s="42"/>
      <c r="S4" s="42"/>
      <c r="T4" s="103"/>
      <c r="U4" s="26"/>
      <c r="V4" s="26"/>
    </row>
    <row r="5" spans="1:34" s="258" customFormat="1" ht="24.75" customHeight="1" thickBot="1">
      <c r="A5" s="243"/>
      <c r="B5" s="244" t="s">
        <v>4</v>
      </c>
      <c r="C5" s="245"/>
      <c r="D5" s="246"/>
      <c r="E5" s="247" t="s">
        <v>39</v>
      </c>
      <c r="F5" s="248" t="s">
        <v>28</v>
      </c>
      <c r="G5" s="249"/>
      <c r="H5" s="250"/>
      <c r="I5" s="246"/>
      <c r="J5" s="251" t="s">
        <v>39</v>
      </c>
      <c r="K5" s="248" t="s">
        <v>28</v>
      </c>
      <c r="L5" s="252"/>
      <c r="M5" s="253"/>
      <c r="N5" s="246"/>
      <c r="O5" s="247" t="s">
        <v>39</v>
      </c>
      <c r="P5" s="254" t="s">
        <v>29</v>
      </c>
      <c r="Q5" s="246"/>
      <c r="R5" s="255"/>
      <c r="S5" s="246"/>
      <c r="T5" s="247" t="s">
        <v>39</v>
      </c>
      <c r="U5" s="302" t="s">
        <v>29</v>
      </c>
      <c r="V5" s="274"/>
      <c r="W5" s="273"/>
      <c r="X5" s="273"/>
      <c r="Y5" s="274"/>
      <c r="Z5" s="274"/>
      <c r="AA5" s="273"/>
      <c r="AB5" s="273"/>
      <c r="AC5" s="273"/>
      <c r="AD5" s="273"/>
      <c r="AE5" s="274"/>
      <c r="AH5" s="259"/>
    </row>
    <row r="6" spans="1:34" ht="24.75" customHeight="1">
      <c r="A6" s="235">
        <v>1</v>
      </c>
      <c r="B6" s="225"/>
      <c r="C6" s="223" t="str">
        <f>'組合表'!AG4</f>
        <v>A1</v>
      </c>
      <c r="D6" s="32" t="str">
        <f>CONCATENATE(C6,H6)</f>
        <v>A1A2</v>
      </c>
      <c r="E6" s="94"/>
      <c r="F6" s="350" t="str">
        <f>VLOOKUP(C6,'チーム表'!C:D,2,FALSE)</f>
        <v>珠洲クラブ</v>
      </c>
      <c r="G6" s="227" t="s">
        <v>12</v>
      </c>
      <c r="H6" s="227" t="str">
        <f>'組合表'!AH4</f>
        <v>A2</v>
      </c>
      <c r="I6" s="50" t="str">
        <f>CONCATENATE(H6,C6)</f>
        <v>A2A1</v>
      </c>
      <c r="J6" s="107"/>
      <c r="K6" s="350" t="str">
        <f>VLOOKUP(H6,'チーム表'!C:D,2,FALSE)</f>
        <v>米丸ドッジボールクラブ</v>
      </c>
      <c r="L6" s="51"/>
      <c r="M6" s="227" t="str">
        <f>'組合表'!AI4</f>
        <v>B1</v>
      </c>
      <c r="N6" s="32" t="str">
        <f>CONCATENATE(M6,R6)</f>
        <v>B1B2</v>
      </c>
      <c r="O6" s="104"/>
      <c r="P6" s="350" t="str">
        <f>VLOOKUP(M6,'チーム表'!C:D,2,FALSE)</f>
        <v>小木クラブ</v>
      </c>
      <c r="Q6" s="239" t="s">
        <v>12</v>
      </c>
      <c r="R6" s="227" t="str">
        <f>'組合表'!AJ4</f>
        <v>B2</v>
      </c>
      <c r="S6" s="50" t="str">
        <f>CONCATENATE(R6,M6)</f>
        <v>B2B1</v>
      </c>
      <c r="T6" s="107"/>
      <c r="U6" s="346" t="str">
        <f>VLOOKUP(R6,'チーム表'!C:D,2,FALSE)</f>
        <v>鞍月アタッカーズ</v>
      </c>
      <c r="V6" s="35"/>
      <c r="X6" s="29"/>
      <c r="Z6" s="278"/>
      <c r="AE6" s="278"/>
      <c r="AG6" s="305" t="str">
        <f aca="true" t="shared" si="0" ref="AG6:AG45">D6</f>
        <v>A1A2</v>
      </c>
      <c r="AH6" s="305">
        <f>IF(E6="","",E6)</f>
      </c>
    </row>
    <row r="7" spans="1:34" ht="24.75" customHeight="1">
      <c r="A7" s="236">
        <v>2</v>
      </c>
      <c r="B7" s="226"/>
      <c r="C7" s="223" t="str">
        <f>'組合表'!AG5</f>
        <v>C1</v>
      </c>
      <c r="D7" s="32" t="str">
        <f aca="true" t="shared" si="1" ref="D7:D45">CONCATENATE(C7,H7)</f>
        <v>C1C2</v>
      </c>
      <c r="E7" s="95"/>
      <c r="F7" s="348" t="str">
        <f>VLOOKUP(C7,'チーム表'!C:D,2,FALSE)</f>
        <v>鳳至クラブ</v>
      </c>
      <c r="G7" s="228" t="s">
        <v>12</v>
      </c>
      <c r="H7" s="228" t="str">
        <f>'組合表'!AH5</f>
        <v>C2</v>
      </c>
      <c r="I7" s="50" t="str">
        <f aca="true" t="shared" si="2" ref="I7:I45">CONCATENATE(H7,C7)</f>
        <v>C2C1</v>
      </c>
      <c r="J7" s="108"/>
      <c r="K7" s="348" t="str">
        <f>VLOOKUP(H7,'チーム表'!C:D,2,FALSE)</f>
        <v>寺井クラブ</v>
      </c>
      <c r="L7" s="47"/>
      <c r="M7" s="228" t="str">
        <f>'組合表'!AI5</f>
        <v>D1</v>
      </c>
      <c r="N7" s="32" t="str">
        <f aca="true" t="shared" si="3" ref="N7:N45">CONCATENATE(M7,R7)</f>
        <v>D1D2</v>
      </c>
      <c r="O7" s="105"/>
      <c r="P7" s="348" t="str">
        <f>VLOOKUP(M7,'チーム表'!C:D,2,FALSE)</f>
        <v>奥能登クラブジュニア</v>
      </c>
      <c r="Q7" s="240" t="s">
        <v>12</v>
      </c>
      <c r="R7" s="228" t="str">
        <f>'組合表'!AJ5</f>
        <v>D2</v>
      </c>
      <c r="S7" s="50" t="str">
        <f aca="true" t="shared" si="4" ref="S7:S45">CONCATENATE(R7,M7)</f>
        <v>D2D1</v>
      </c>
      <c r="T7" s="108"/>
      <c r="U7" s="352" t="str">
        <f>VLOOKUP(R7,'チーム表'!C:D,2,FALSE)</f>
        <v>寺井クラブJr</v>
      </c>
      <c r="V7" s="35"/>
      <c r="X7" s="29"/>
      <c r="Z7" s="278"/>
      <c r="AE7" s="278"/>
      <c r="AG7" s="305" t="str">
        <f t="shared" si="0"/>
        <v>C1C2</v>
      </c>
      <c r="AH7" s="305">
        <f aca="true" t="shared" si="5" ref="AH7:AH45">IF(E7="","",E7)</f>
      </c>
    </row>
    <row r="8" spans="1:34" ht="24.75" customHeight="1">
      <c r="A8" s="236">
        <v>3</v>
      </c>
      <c r="B8" s="226"/>
      <c r="C8" s="223" t="str">
        <f>'組合表'!AG6</f>
        <v>E1</v>
      </c>
      <c r="D8" s="32" t="str">
        <f t="shared" si="1"/>
        <v>E1E2</v>
      </c>
      <c r="E8" s="95"/>
      <c r="F8" s="348" t="str">
        <f>VLOOKUP(C8,'チーム表'!C:D,2,FALSE)</f>
        <v>寺井九谷クラブ</v>
      </c>
      <c r="G8" s="228" t="s">
        <v>12</v>
      </c>
      <c r="H8" s="228" t="str">
        <f>'組合表'!AH6</f>
        <v>E2</v>
      </c>
      <c r="I8" s="50" t="str">
        <f t="shared" si="2"/>
        <v>E2E1</v>
      </c>
      <c r="J8" s="108"/>
      <c r="K8" s="348" t="str">
        <f>VLOOKUP(H8,'チーム表'!C:D,2,FALSE)</f>
        <v>鵜川フェニックスジュニア</v>
      </c>
      <c r="L8" s="47"/>
      <c r="M8" s="228" t="str">
        <f>'組合表'!AI6</f>
        <v>A3</v>
      </c>
      <c r="N8" s="32" t="str">
        <f t="shared" si="3"/>
        <v>A3A4</v>
      </c>
      <c r="O8" s="105"/>
      <c r="P8" s="348" t="str">
        <f>VLOOKUP(M8,'チーム表'!C:D,2,FALSE)</f>
        <v>山中SPARS</v>
      </c>
      <c r="Q8" s="240" t="s">
        <v>12</v>
      </c>
      <c r="R8" s="228" t="str">
        <f>'組合表'!AJ6</f>
        <v>A4</v>
      </c>
      <c r="S8" s="50" t="str">
        <f t="shared" si="4"/>
        <v>A4A3</v>
      </c>
      <c r="T8" s="108"/>
      <c r="U8" s="352" t="str">
        <f>VLOOKUP(R8,'チーム表'!C:D,2,FALSE)</f>
        <v>千坂ドッジファイヤーズ</v>
      </c>
      <c r="V8" s="35"/>
      <c r="X8" s="29"/>
      <c r="Z8" s="278"/>
      <c r="AE8" s="278"/>
      <c r="AG8" s="305" t="str">
        <f t="shared" si="0"/>
        <v>E1E2</v>
      </c>
      <c r="AH8" s="305">
        <f t="shared" si="5"/>
      </c>
    </row>
    <row r="9" spans="1:34" ht="24.75" customHeight="1">
      <c r="A9" s="236">
        <v>4</v>
      </c>
      <c r="B9" s="226"/>
      <c r="C9" s="223" t="str">
        <f>'組合表'!AG7</f>
        <v>B3</v>
      </c>
      <c r="D9" s="32" t="str">
        <f t="shared" si="1"/>
        <v>B3B4</v>
      </c>
      <c r="E9" s="95"/>
      <c r="F9" s="348" t="str">
        <f>VLOOKUP(C9,'チーム表'!C:D,2,FALSE)</f>
        <v>向本折クラブA</v>
      </c>
      <c r="G9" s="228" t="s">
        <v>12</v>
      </c>
      <c r="H9" s="228" t="str">
        <f>'組合表'!AH7</f>
        <v>B4</v>
      </c>
      <c r="I9" s="50" t="str">
        <f t="shared" si="2"/>
        <v>B4B3</v>
      </c>
      <c r="J9" s="108"/>
      <c r="K9" s="348" t="str">
        <f>VLOOKUP(H9,'チーム表'!C:D,2,FALSE)</f>
        <v>田上闘球DREAMS</v>
      </c>
      <c r="L9" s="47"/>
      <c r="M9" s="228" t="str">
        <f>'組合表'!AI7</f>
        <v>C3</v>
      </c>
      <c r="N9" s="32" t="str">
        <f t="shared" si="3"/>
        <v>C3C4</v>
      </c>
      <c r="O9" s="105"/>
      <c r="P9" s="348" t="str">
        <f>VLOOKUP(M9,'チーム表'!C:D,2,FALSE)</f>
        <v>鵜川ミラクルフェニックス</v>
      </c>
      <c r="Q9" s="240" t="s">
        <v>12</v>
      </c>
      <c r="R9" s="228" t="str">
        <f>'組合表'!AJ7</f>
        <v>C4</v>
      </c>
      <c r="S9" s="50" t="str">
        <f t="shared" si="4"/>
        <v>C4C3</v>
      </c>
      <c r="T9" s="108"/>
      <c r="U9" s="352" t="str">
        <f>VLOOKUP(R9,'チーム表'!C:D,2,FALSE)</f>
        <v>福光サンダージュニア</v>
      </c>
      <c r="V9" s="35"/>
      <c r="X9" s="29"/>
      <c r="Z9" s="278"/>
      <c r="AE9" s="278"/>
      <c r="AG9" s="305" t="str">
        <f t="shared" si="0"/>
        <v>B3B4</v>
      </c>
      <c r="AH9" s="305">
        <f t="shared" si="5"/>
      </c>
    </row>
    <row r="10" spans="1:34" ht="24.75" customHeight="1">
      <c r="A10" s="236">
        <v>5</v>
      </c>
      <c r="B10" s="226"/>
      <c r="C10" s="223" t="str">
        <f>'組合表'!AG8</f>
        <v>D3</v>
      </c>
      <c r="D10" s="32" t="str">
        <f t="shared" si="1"/>
        <v>D3D4</v>
      </c>
      <c r="E10" s="95"/>
      <c r="F10" s="348" t="str">
        <f>VLOOKUP(C10,'チーム表'!C:D,2,FALSE)</f>
        <v>山中STARS</v>
      </c>
      <c r="G10" s="228" t="s">
        <v>12</v>
      </c>
      <c r="H10" s="228" t="str">
        <f>'組合表'!AH8</f>
        <v>D4</v>
      </c>
      <c r="I10" s="50" t="str">
        <f t="shared" si="2"/>
        <v>D4D3</v>
      </c>
      <c r="J10" s="108"/>
      <c r="K10" s="348" t="str">
        <f>VLOOKUP(H10,'チーム表'!C:D,2,FALSE)</f>
        <v>福光サンダーホープス</v>
      </c>
      <c r="L10" s="47"/>
      <c r="M10" s="228" t="str">
        <f>'組合表'!AI8</f>
        <v>E3</v>
      </c>
      <c r="N10" s="32" t="str">
        <f t="shared" si="3"/>
        <v>E3E4</v>
      </c>
      <c r="O10" s="105"/>
      <c r="P10" s="348" t="str">
        <f>VLOOKUP(M10,'チーム表'!C:D,2,FALSE)</f>
        <v>向本折クラブ New</v>
      </c>
      <c r="Q10" s="240" t="s">
        <v>12</v>
      </c>
      <c r="R10" s="228" t="str">
        <f>'組合表'!AJ8</f>
        <v>E4</v>
      </c>
      <c r="S10" s="50" t="str">
        <f t="shared" si="4"/>
        <v>E4E3</v>
      </c>
      <c r="T10" s="108"/>
      <c r="U10" s="352" t="str">
        <f>VLOOKUP(R10,'チーム表'!C:D,2,FALSE)</f>
        <v>ドッジの王子様</v>
      </c>
      <c r="V10" s="35"/>
      <c r="X10" s="29"/>
      <c r="Z10" s="278"/>
      <c r="AE10" s="278"/>
      <c r="AG10" s="305" t="str">
        <f t="shared" si="0"/>
        <v>D3D4</v>
      </c>
      <c r="AH10" s="305">
        <f t="shared" si="5"/>
      </c>
    </row>
    <row r="11" spans="1:34" ht="24.75" customHeight="1">
      <c r="A11" s="236">
        <v>6</v>
      </c>
      <c r="B11" s="226"/>
      <c r="C11" s="223" t="str">
        <f>'組合表'!AG9</f>
        <v>A1</v>
      </c>
      <c r="D11" s="32" t="str">
        <f t="shared" si="1"/>
        <v>A1A5</v>
      </c>
      <c r="E11" s="95"/>
      <c r="F11" s="348" t="str">
        <f>VLOOKUP(C11,'チーム表'!C:D,2,FALSE)</f>
        <v>珠洲クラブ</v>
      </c>
      <c r="G11" s="228" t="s">
        <v>12</v>
      </c>
      <c r="H11" s="228" t="str">
        <f>'組合表'!AH9</f>
        <v>A5</v>
      </c>
      <c r="I11" s="50" t="str">
        <f t="shared" si="2"/>
        <v>A5A1</v>
      </c>
      <c r="J11" s="108"/>
      <c r="K11" s="348" t="str">
        <f>VLOOKUP(H11,'チーム表'!C:D,2,FALSE)</f>
        <v>三馬パワフル</v>
      </c>
      <c r="L11" s="47"/>
      <c r="M11" s="228" t="str">
        <f>'組合表'!AI9</f>
        <v>B1</v>
      </c>
      <c r="N11" s="32" t="str">
        <f t="shared" si="3"/>
        <v>B1B5</v>
      </c>
      <c r="O11" s="105"/>
      <c r="P11" s="348" t="str">
        <f>VLOOKUP(M11,'チーム表'!C:D,2,FALSE)</f>
        <v>小木クラブ</v>
      </c>
      <c r="Q11" s="240" t="s">
        <v>12</v>
      </c>
      <c r="R11" s="228" t="str">
        <f>'組合表'!AJ9</f>
        <v>B5</v>
      </c>
      <c r="S11" s="50" t="str">
        <f t="shared" si="4"/>
        <v>B5B1</v>
      </c>
      <c r="T11" s="108"/>
      <c r="U11" s="352" t="str">
        <f>VLOOKUP(R11,'チーム表'!C:D,2,FALSE)</f>
        <v>松任の大魔陣</v>
      </c>
      <c r="V11" s="35"/>
      <c r="X11" s="29"/>
      <c r="Z11" s="278"/>
      <c r="AE11" s="278"/>
      <c r="AG11" s="305" t="str">
        <f t="shared" si="0"/>
        <v>A1A5</v>
      </c>
      <c r="AH11" s="305">
        <f t="shared" si="5"/>
      </c>
    </row>
    <row r="12" spans="1:34" ht="24.75" customHeight="1">
      <c r="A12" s="236">
        <v>7</v>
      </c>
      <c r="B12" s="226"/>
      <c r="C12" s="223" t="str">
        <f>'組合表'!AG10</f>
        <v>C1</v>
      </c>
      <c r="D12" s="32" t="str">
        <f t="shared" si="1"/>
        <v>C1C5</v>
      </c>
      <c r="E12" s="95"/>
      <c r="F12" s="348" t="str">
        <f>VLOOKUP(C12,'チーム表'!C:D,2,FALSE)</f>
        <v>鳳至クラブ</v>
      </c>
      <c r="G12" s="228" t="s">
        <v>12</v>
      </c>
      <c r="H12" s="228" t="str">
        <f>'組合表'!AH10</f>
        <v>C5</v>
      </c>
      <c r="I12" s="50" t="str">
        <f t="shared" si="2"/>
        <v>C5C1</v>
      </c>
      <c r="J12" s="108"/>
      <c r="K12" s="348" t="str">
        <f>VLOOKUP(H12,'チーム表'!C:D,2,FALSE)</f>
        <v>NISHIファイヤースターズ</v>
      </c>
      <c r="L12" s="47"/>
      <c r="M12" s="228" t="str">
        <f>'組合表'!AI10</f>
        <v>D1</v>
      </c>
      <c r="N12" s="32" t="str">
        <f t="shared" si="3"/>
        <v>D1D5</v>
      </c>
      <c r="O12" s="105"/>
      <c r="P12" s="348" t="str">
        <f>VLOOKUP(M12,'チーム表'!C:D,2,FALSE)</f>
        <v>奥能登クラブジュニア</v>
      </c>
      <c r="Q12" s="240" t="s">
        <v>12</v>
      </c>
      <c r="R12" s="228" t="str">
        <f>'組合表'!AJ10</f>
        <v>D5</v>
      </c>
      <c r="S12" s="50" t="str">
        <f t="shared" si="4"/>
        <v>D5D1</v>
      </c>
      <c r="T12" s="108"/>
      <c r="U12" s="352" t="str">
        <f>VLOOKUP(R12,'チーム表'!C:D,2,FALSE)</f>
        <v>千坂Fロータスルート</v>
      </c>
      <c r="V12" s="35"/>
      <c r="X12" s="29"/>
      <c r="Z12" s="278"/>
      <c r="AE12" s="278"/>
      <c r="AG12" s="305" t="str">
        <f t="shared" si="0"/>
        <v>C1C5</v>
      </c>
      <c r="AH12" s="305">
        <f t="shared" si="5"/>
      </c>
    </row>
    <row r="13" spans="1:34" ht="24.75" customHeight="1">
      <c r="A13" s="236">
        <v>8</v>
      </c>
      <c r="B13" s="226"/>
      <c r="C13" s="223" t="str">
        <f>'組合表'!AG11</f>
        <v>E1</v>
      </c>
      <c r="D13" s="32" t="str">
        <f t="shared" si="1"/>
        <v>E1E5</v>
      </c>
      <c r="E13" s="95"/>
      <c r="F13" s="348" t="str">
        <f>VLOOKUP(C13,'チーム表'!C:D,2,FALSE)</f>
        <v>寺井九谷クラブ</v>
      </c>
      <c r="G13" s="228" t="s">
        <v>12</v>
      </c>
      <c r="H13" s="228" t="str">
        <f>'組合表'!AH11</f>
        <v>E5</v>
      </c>
      <c r="I13" s="50" t="str">
        <f t="shared" si="2"/>
        <v>E5E1</v>
      </c>
      <c r="J13" s="108"/>
      <c r="K13" s="348" t="str">
        <f>VLOOKUP(H13,'チーム表'!C:D,2,FALSE)</f>
        <v>松任の大魔陣Jr</v>
      </c>
      <c r="L13" s="47"/>
      <c r="M13" s="228" t="str">
        <f>'組合表'!AI11</f>
        <v>A2</v>
      </c>
      <c r="N13" s="32" t="str">
        <f t="shared" si="3"/>
        <v>A2A3</v>
      </c>
      <c r="O13" s="105"/>
      <c r="P13" s="348" t="str">
        <f>VLOOKUP(M13,'チーム表'!C:D,2,FALSE)</f>
        <v>米丸ドッジボールクラブ</v>
      </c>
      <c r="Q13" s="240" t="s">
        <v>12</v>
      </c>
      <c r="R13" s="228" t="str">
        <f>'組合表'!AJ11</f>
        <v>A3</v>
      </c>
      <c r="S13" s="50" t="str">
        <f t="shared" si="4"/>
        <v>A3A2</v>
      </c>
      <c r="T13" s="108"/>
      <c r="U13" s="352" t="str">
        <f>VLOOKUP(R13,'チーム表'!C:D,2,FALSE)</f>
        <v>山中SPARS</v>
      </c>
      <c r="V13" s="35"/>
      <c r="X13" s="29"/>
      <c r="Z13" s="278"/>
      <c r="AE13" s="278"/>
      <c r="AG13" s="305" t="str">
        <f t="shared" si="0"/>
        <v>E1E5</v>
      </c>
      <c r="AH13" s="305">
        <f t="shared" si="5"/>
      </c>
    </row>
    <row r="14" spans="1:34" ht="24.75" customHeight="1">
      <c r="A14" s="236">
        <v>9</v>
      </c>
      <c r="B14" s="226"/>
      <c r="C14" s="223" t="str">
        <f>'組合表'!AG12</f>
        <v>B2</v>
      </c>
      <c r="D14" s="32" t="str">
        <f t="shared" si="1"/>
        <v>B2B3</v>
      </c>
      <c r="E14" s="95"/>
      <c r="F14" s="348" t="str">
        <f>VLOOKUP(C14,'チーム表'!C:D,2,FALSE)</f>
        <v>鞍月アタッカーズ</v>
      </c>
      <c r="G14" s="228" t="s">
        <v>12</v>
      </c>
      <c r="H14" s="228" t="str">
        <f>'組合表'!AH12</f>
        <v>B3</v>
      </c>
      <c r="I14" s="50" t="str">
        <f t="shared" si="2"/>
        <v>B3B2</v>
      </c>
      <c r="J14" s="108"/>
      <c r="K14" s="348" t="str">
        <f>VLOOKUP(H14,'チーム表'!C:D,2,FALSE)</f>
        <v>向本折クラブA</v>
      </c>
      <c r="L14" s="47"/>
      <c r="M14" s="228" t="str">
        <f>'組合表'!AI12</f>
        <v>C2</v>
      </c>
      <c r="N14" s="32" t="str">
        <f t="shared" si="3"/>
        <v>C2C3</v>
      </c>
      <c r="O14" s="105"/>
      <c r="P14" s="348" t="str">
        <f>VLOOKUP(M14,'チーム表'!C:D,2,FALSE)</f>
        <v>寺井クラブ</v>
      </c>
      <c r="Q14" s="240" t="s">
        <v>12</v>
      </c>
      <c r="R14" s="228" t="str">
        <f>'組合表'!AJ12</f>
        <v>C3</v>
      </c>
      <c r="S14" s="50" t="str">
        <f t="shared" si="4"/>
        <v>C3C2</v>
      </c>
      <c r="T14" s="108"/>
      <c r="U14" s="352" t="str">
        <f>VLOOKUP(R14,'チーム表'!C:D,2,FALSE)</f>
        <v>鵜川ミラクルフェニックス</v>
      </c>
      <c r="V14" s="35"/>
      <c r="X14" s="29"/>
      <c r="Z14" s="278"/>
      <c r="AE14" s="278"/>
      <c r="AG14" s="305" t="str">
        <f t="shared" si="0"/>
        <v>B2B3</v>
      </c>
      <c r="AH14" s="305">
        <f t="shared" si="5"/>
      </c>
    </row>
    <row r="15" spans="1:34" ht="24.75" customHeight="1">
      <c r="A15" s="236">
        <v>10</v>
      </c>
      <c r="B15" s="226"/>
      <c r="C15" s="223" t="str">
        <f>'組合表'!AG13</f>
        <v>D2</v>
      </c>
      <c r="D15" s="32" t="str">
        <f t="shared" si="1"/>
        <v>D2D3</v>
      </c>
      <c r="E15" s="95"/>
      <c r="F15" s="348" t="str">
        <f>VLOOKUP(C15,'チーム表'!C:D,2,FALSE)</f>
        <v>寺井クラブJr</v>
      </c>
      <c r="G15" s="228" t="s">
        <v>12</v>
      </c>
      <c r="H15" s="228" t="str">
        <f>'組合表'!AH13</f>
        <v>D3</v>
      </c>
      <c r="I15" s="50" t="str">
        <f t="shared" si="2"/>
        <v>D3D2</v>
      </c>
      <c r="J15" s="108"/>
      <c r="K15" s="348" t="str">
        <f>VLOOKUP(H15,'チーム表'!C:D,2,FALSE)</f>
        <v>山中STARS</v>
      </c>
      <c r="L15" s="47"/>
      <c r="M15" s="228" t="str">
        <f>'組合表'!AI13</f>
        <v>E2</v>
      </c>
      <c r="N15" s="32" t="str">
        <f t="shared" si="3"/>
        <v>E2E3</v>
      </c>
      <c r="O15" s="105"/>
      <c r="P15" s="348" t="str">
        <f>VLOOKUP(M15,'チーム表'!C:D,2,FALSE)</f>
        <v>鵜川フェニックスジュニア</v>
      </c>
      <c r="Q15" s="240" t="s">
        <v>12</v>
      </c>
      <c r="R15" s="228" t="str">
        <f>'組合表'!AJ13</f>
        <v>E3</v>
      </c>
      <c r="S15" s="50" t="str">
        <f t="shared" si="4"/>
        <v>E3E2</v>
      </c>
      <c r="T15" s="108"/>
      <c r="U15" s="352" t="str">
        <f>VLOOKUP(R15,'チーム表'!C:D,2,FALSE)</f>
        <v>向本折クラブ New</v>
      </c>
      <c r="V15" s="35"/>
      <c r="X15" s="29"/>
      <c r="Z15" s="278"/>
      <c r="AE15" s="278"/>
      <c r="AG15" s="305" t="str">
        <f t="shared" si="0"/>
        <v>D2D3</v>
      </c>
      <c r="AH15" s="305">
        <f t="shared" si="5"/>
      </c>
    </row>
    <row r="16" spans="1:34" ht="24.75" customHeight="1">
      <c r="A16" s="236">
        <v>11</v>
      </c>
      <c r="B16" s="226"/>
      <c r="C16" s="223" t="str">
        <f>'組合表'!AG14</f>
        <v>A4</v>
      </c>
      <c r="D16" s="32" t="str">
        <f t="shared" si="1"/>
        <v>A4A5</v>
      </c>
      <c r="E16" s="95"/>
      <c r="F16" s="348" t="str">
        <f>VLOOKUP(C16,'チーム表'!C:D,2,FALSE)</f>
        <v>千坂ドッジファイヤーズ</v>
      </c>
      <c r="G16" s="228" t="s">
        <v>12</v>
      </c>
      <c r="H16" s="228" t="str">
        <f>'組合表'!AH14</f>
        <v>A5</v>
      </c>
      <c r="I16" s="50" t="str">
        <f t="shared" si="2"/>
        <v>A5A4</v>
      </c>
      <c r="J16" s="108"/>
      <c r="K16" s="348" t="str">
        <f>VLOOKUP(H16,'チーム表'!C:D,2,FALSE)</f>
        <v>三馬パワフル</v>
      </c>
      <c r="L16" s="47"/>
      <c r="M16" s="228" t="str">
        <f>'組合表'!AI14</f>
        <v>B4</v>
      </c>
      <c r="N16" s="32" t="str">
        <f t="shared" si="3"/>
        <v>B4B5</v>
      </c>
      <c r="O16" s="105"/>
      <c r="P16" s="348" t="str">
        <f>VLOOKUP(M16,'チーム表'!C:D,2,FALSE)</f>
        <v>田上闘球DREAMS</v>
      </c>
      <c r="Q16" s="240" t="s">
        <v>12</v>
      </c>
      <c r="R16" s="228" t="str">
        <f>'組合表'!AJ14</f>
        <v>B5</v>
      </c>
      <c r="S16" s="50" t="str">
        <f t="shared" si="4"/>
        <v>B5B4</v>
      </c>
      <c r="T16" s="108"/>
      <c r="U16" s="352" t="str">
        <f>VLOOKUP(R16,'チーム表'!C:D,2,FALSE)</f>
        <v>松任の大魔陣</v>
      </c>
      <c r="V16" s="35"/>
      <c r="X16" s="29"/>
      <c r="Z16" s="278"/>
      <c r="AE16" s="278"/>
      <c r="AG16" s="305" t="str">
        <f t="shared" si="0"/>
        <v>A4A5</v>
      </c>
      <c r="AH16" s="305">
        <f t="shared" si="5"/>
      </c>
    </row>
    <row r="17" spans="1:34" ht="24.75" customHeight="1">
      <c r="A17" s="236">
        <v>12</v>
      </c>
      <c r="B17" s="226"/>
      <c r="C17" s="223" t="str">
        <f>'組合表'!AG15</f>
        <v>C4</v>
      </c>
      <c r="D17" s="32" t="str">
        <f t="shared" si="1"/>
        <v>C4C5</v>
      </c>
      <c r="E17" s="95"/>
      <c r="F17" s="348" t="str">
        <f>VLOOKUP(C17,'チーム表'!C:D,2,FALSE)</f>
        <v>福光サンダージュニア</v>
      </c>
      <c r="G17" s="228" t="s">
        <v>12</v>
      </c>
      <c r="H17" s="228" t="str">
        <f>'組合表'!AH15</f>
        <v>C5</v>
      </c>
      <c r="I17" s="50" t="str">
        <f t="shared" si="2"/>
        <v>C5C4</v>
      </c>
      <c r="J17" s="108"/>
      <c r="K17" s="348" t="str">
        <f>VLOOKUP(H17,'チーム表'!C:D,2,FALSE)</f>
        <v>NISHIファイヤースターズ</v>
      </c>
      <c r="L17" s="47"/>
      <c r="M17" s="228" t="str">
        <f>'組合表'!AI15</f>
        <v>D4</v>
      </c>
      <c r="N17" s="32" t="str">
        <f t="shared" si="3"/>
        <v>D4D5</v>
      </c>
      <c r="O17" s="105"/>
      <c r="P17" s="348" t="str">
        <f>VLOOKUP(M17,'チーム表'!C:D,2,FALSE)</f>
        <v>福光サンダーホープス</v>
      </c>
      <c r="Q17" s="240" t="s">
        <v>12</v>
      </c>
      <c r="R17" s="228" t="str">
        <f>'組合表'!AJ15</f>
        <v>D5</v>
      </c>
      <c r="S17" s="50" t="str">
        <f t="shared" si="4"/>
        <v>D5D4</v>
      </c>
      <c r="T17" s="108"/>
      <c r="U17" s="352" t="str">
        <f>VLOOKUP(R17,'チーム表'!C:D,2,FALSE)</f>
        <v>千坂Fロータスルート</v>
      </c>
      <c r="V17" s="35"/>
      <c r="X17" s="29"/>
      <c r="Z17" s="278"/>
      <c r="AE17" s="278"/>
      <c r="AG17" s="305" t="str">
        <f t="shared" si="0"/>
        <v>C4C5</v>
      </c>
      <c r="AH17" s="305">
        <f t="shared" si="5"/>
      </c>
    </row>
    <row r="18" spans="1:34" ht="24.75" customHeight="1">
      <c r="A18" s="236">
        <v>13</v>
      </c>
      <c r="B18" s="226"/>
      <c r="C18" s="223" t="str">
        <f>'組合表'!AG16</f>
        <v>E4</v>
      </c>
      <c r="D18" s="32" t="str">
        <f t="shared" si="1"/>
        <v>E4E5</v>
      </c>
      <c r="E18" s="95"/>
      <c r="F18" s="348" t="str">
        <f>VLOOKUP(C18,'チーム表'!C:D,2,FALSE)</f>
        <v>ドッジの王子様</v>
      </c>
      <c r="G18" s="228" t="s">
        <v>12</v>
      </c>
      <c r="H18" s="228" t="str">
        <f>'組合表'!AH16</f>
        <v>E5</v>
      </c>
      <c r="I18" s="50" t="str">
        <f t="shared" si="2"/>
        <v>E5E4</v>
      </c>
      <c r="J18" s="108"/>
      <c r="K18" s="348" t="str">
        <f>VLOOKUP(H18,'チーム表'!C:D,2,FALSE)</f>
        <v>松任の大魔陣Jr</v>
      </c>
      <c r="L18" s="47"/>
      <c r="M18" s="228" t="str">
        <f>'組合表'!AI16</f>
        <v>A1</v>
      </c>
      <c r="N18" s="32" t="str">
        <f t="shared" si="3"/>
        <v>A1A4</v>
      </c>
      <c r="O18" s="105"/>
      <c r="P18" s="348" t="str">
        <f>VLOOKUP(M18,'チーム表'!C:D,2,FALSE)</f>
        <v>珠洲クラブ</v>
      </c>
      <c r="Q18" s="240" t="s">
        <v>12</v>
      </c>
      <c r="R18" s="228" t="str">
        <f>'組合表'!AJ16</f>
        <v>A4</v>
      </c>
      <c r="S18" s="50" t="str">
        <f t="shared" si="4"/>
        <v>A4A1</v>
      </c>
      <c r="T18" s="108"/>
      <c r="U18" s="352" t="str">
        <f>VLOOKUP(R18,'チーム表'!C:D,2,FALSE)</f>
        <v>千坂ドッジファイヤーズ</v>
      </c>
      <c r="V18" s="35"/>
      <c r="X18" s="29"/>
      <c r="Z18" s="278"/>
      <c r="AE18" s="278"/>
      <c r="AG18" s="305" t="str">
        <f t="shared" si="0"/>
        <v>E4E5</v>
      </c>
      <c r="AH18" s="305">
        <f t="shared" si="5"/>
      </c>
    </row>
    <row r="19" spans="1:34" ht="24.75" customHeight="1">
      <c r="A19" s="236">
        <v>14</v>
      </c>
      <c r="B19" s="226"/>
      <c r="C19" s="223" t="str">
        <f>'組合表'!AG17</f>
        <v>B1</v>
      </c>
      <c r="D19" s="32" t="str">
        <f t="shared" si="1"/>
        <v>B1B4</v>
      </c>
      <c r="E19" s="95"/>
      <c r="F19" s="348" t="str">
        <f>VLOOKUP(C19,'チーム表'!C:D,2,FALSE)</f>
        <v>小木クラブ</v>
      </c>
      <c r="G19" s="228" t="s">
        <v>12</v>
      </c>
      <c r="H19" s="228" t="str">
        <f>'組合表'!AH17</f>
        <v>B4</v>
      </c>
      <c r="I19" s="50" t="str">
        <f t="shared" si="2"/>
        <v>B4B1</v>
      </c>
      <c r="J19" s="108"/>
      <c r="K19" s="348" t="str">
        <f>VLOOKUP(H19,'チーム表'!C:D,2,FALSE)</f>
        <v>田上闘球DREAMS</v>
      </c>
      <c r="L19" s="47"/>
      <c r="M19" s="228" t="str">
        <f>'組合表'!AI17</f>
        <v>C1</v>
      </c>
      <c r="N19" s="32" t="str">
        <f t="shared" si="3"/>
        <v>C1C4</v>
      </c>
      <c r="O19" s="105"/>
      <c r="P19" s="348" t="str">
        <f>VLOOKUP(M19,'チーム表'!C:D,2,FALSE)</f>
        <v>鳳至クラブ</v>
      </c>
      <c r="Q19" s="240" t="s">
        <v>12</v>
      </c>
      <c r="R19" s="228" t="str">
        <f>'組合表'!AJ17</f>
        <v>C4</v>
      </c>
      <c r="S19" s="50" t="str">
        <f t="shared" si="4"/>
        <v>C4C1</v>
      </c>
      <c r="T19" s="108"/>
      <c r="U19" s="352" t="str">
        <f>VLOOKUP(R19,'チーム表'!C:D,2,FALSE)</f>
        <v>福光サンダージュニア</v>
      </c>
      <c r="V19" s="35"/>
      <c r="W19" s="29"/>
      <c r="X19" s="29"/>
      <c r="Y19" s="279"/>
      <c r="Z19" s="278"/>
      <c r="AE19" s="278"/>
      <c r="AG19" s="305" t="str">
        <f t="shared" si="0"/>
        <v>B1B4</v>
      </c>
      <c r="AH19" s="305">
        <f t="shared" si="5"/>
      </c>
    </row>
    <row r="20" spans="1:34" ht="24.75" customHeight="1">
      <c r="A20" s="236">
        <v>15</v>
      </c>
      <c r="B20" s="226"/>
      <c r="C20" s="224" t="str">
        <f>'組合表'!AG18</f>
        <v>D1</v>
      </c>
      <c r="D20" s="207" t="str">
        <f t="shared" si="1"/>
        <v>D1D4</v>
      </c>
      <c r="E20" s="96"/>
      <c r="F20" s="349" t="str">
        <f>VLOOKUP(C20,'チーム表'!C:D,2,FALSE)</f>
        <v>奥能登クラブジュニア</v>
      </c>
      <c r="G20" s="229" t="s">
        <v>12</v>
      </c>
      <c r="H20" s="229" t="str">
        <f>'組合表'!AH18</f>
        <v>D4</v>
      </c>
      <c r="I20" s="208" t="str">
        <f t="shared" si="2"/>
        <v>D4D1</v>
      </c>
      <c r="J20" s="109"/>
      <c r="K20" s="349" t="str">
        <f>VLOOKUP(H20,'チーム表'!C:D,2,FALSE)</f>
        <v>福光サンダーホープス</v>
      </c>
      <c r="L20" s="49"/>
      <c r="M20" s="231" t="str">
        <f>'組合表'!AI18</f>
        <v>E1</v>
      </c>
      <c r="N20" s="207" t="str">
        <f t="shared" si="3"/>
        <v>E1E4</v>
      </c>
      <c r="O20" s="209"/>
      <c r="P20" s="349" t="str">
        <f>VLOOKUP(M20,'チーム表'!C:D,2,FALSE)</f>
        <v>寺井九谷クラブ</v>
      </c>
      <c r="Q20" s="242" t="s">
        <v>12</v>
      </c>
      <c r="R20" s="232" t="str">
        <f>'組合表'!AJ18</f>
        <v>E4</v>
      </c>
      <c r="S20" s="208" t="str">
        <f t="shared" si="4"/>
        <v>E4E1</v>
      </c>
      <c r="T20" s="111"/>
      <c r="U20" s="353" t="str">
        <f>VLOOKUP(R20,'チーム表'!C:D,2,FALSE)</f>
        <v>ドッジの王子様</v>
      </c>
      <c r="V20" s="35"/>
      <c r="X20" s="29"/>
      <c r="Z20" s="278"/>
      <c r="AE20" s="278"/>
      <c r="AG20" s="305" t="str">
        <f t="shared" si="0"/>
        <v>D1D4</v>
      </c>
      <c r="AH20" s="305">
        <f t="shared" si="5"/>
      </c>
    </row>
    <row r="21" spans="1:34" ht="24.75" customHeight="1">
      <c r="A21" s="236">
        <v>16</v>
      </c>
      <c r="B21" s="226"/>
      <c r="C21" s="226" t="str">
        <f>'組合表'!AG19</f>
        <v>A2</v>
      </c>
      <c r="D21" s="30" t="str">
        <f t="shared" si="1"/>
        <v>A2A5</v>
      </c>
      <c r="E21" s="95"/>
      <c r="F21" s="348" t="str">
        <f>VLOOKUP(C21,'チーム表'!C:D,2,FALSE)</f>
        <v>米丸ドッジボールクラブ</v>
      </c>
      <c r="G21" s="240" t="s">
        <v>12</v>
      </c>
      <c r="H21" s="228" t="str">
        <f>'組合表'!AH19</f>
        <v>A5</v>
      </c>
      <c r="I21" s="46" t="str">
        <f t="shared" si="2"/>
        <v>A5A2</v>
      </c>
      <c r="J21" s="108"/>
      <c r="K21" s="348" t="str">
        <f>VLOOKUP(H21,'チーム表'!C:D,2,FALSE)</f>
        <v>三馬パワフル</v>
      </c>
      <c r="L21" s="47"/>
      <c r="M21" s="228" t="str">
        <f>'組合表'!AI19</f>
        <v>B2</v>
      </c>
      <c r="N21" s="30" t="str">
        <f t="shared" si="3"/>
        <v>B2B5</v>
      </c>
      <c r="O21" s="105"/>
      <c r="P21" s="348" t="str">
        <f>VLOOKUP(M21,'チーム表'!C:D,2,FALSE)</f>
        <v>鞍月アタッカーズ</v>
      </c>
      <c r="Q21" s="240" t="s">
        <v>12</v>
      </c>
      <c r="R21" s="228" t="str">
        <f>'組合表'!AJ19</f>
        <v>B5</v>
      </c>
      <c r="S21" s="46" t="str">
        <f t="shared" si="4"/>
        <v>B5B2</v>
      </c>
      <c r="T21" s="108"/>
      <c r="U21" s="352" t="str">
        <f>VLOOKUP(R21,'チーム表'!C:D,2,FALSE)</f>
        <v>松任の大魔陣</v>
      </c>
      <c r="V21" s="35"/>
      <c r="X21" s="29"/>
      <c r="Z21" s="278"/>
      <c r="AE21" s="278"/>
      <c r="AG21" s="305" t="str">
        <f t="shared" si="0"/>
        <v>A2A5</v>
      </c>
      <c r="AH21" s="305">
        <f t="shared" si="5"/>
      </c>
    </row>
    <row r="22" spans="1:34" ht="24.75" customHeight="1">
      <c r="A22" s="236">
        <v>17</v>
      </c>
      <c r="B22" s="226"/>
      <c r="C22" s="226" t="str">
        <f>'組合表'!AG20</f>
        <v>C2</v>
      </c>
      <c r="D22" s="32" t="str">
        <f t="shared" si="1"/>
        <v>C2C5</v>
      </c>
      <c r="E22" s="95"/>
      <c r="F22" s="348" t="str">
        <f>VLOOKUP(C22,'チーム表'!C:D,2,FALSE)</f>
        <v>寺井クラブ</v>
      </c>
      <c r="G22" s="240" t="s">
        <v>12</v>
      </c>
      <c r="H22" s="228" t="str">
        <f>'組合表'!AH20</f>
        <v>C5</v>
      </c>
      <c r="I22" s="50" t="str">
        <f t="shared" si="2"/>
        <v>C5C2</v>
      </c>
      <c r="J22" s="108"/>
      <c r="K22" s="348" t="str">
        <f>VLOOKUP(H22,'チーム表'!C:D,2,FALSE)</f>
        <v>NISHIファイヤースターズ</v>
      </c>
      <c r="L22" s="47"/>
      <c r="M22" s="228" t="str">
        <f>'組合表'!AI20</f>
        <v>D2</v>
      </c>
      <c r="N22" s="32" t="str">
        <f t="shared" si="3"/>
        <v>D2D5</v>
      </c>
      <c r="O22" s="105"/>
      <c r="P22" s="348" t="str">
        <f>VLOOKUP(M22,'チーム表'!C:D,2,FALSE)</f>
        <v>寺井クラブJr</v>
      </c>
      <c r="Q22" s="240" t="s">
        <v>12</v>
      </c>
      <c r="R22" s="228" t="str">
        <f>'組合表'!AJ20</f>
        <v>D5</v>
      </c>
      <c r="S22" s="50" t="str">
        <f t="shared" si="4"/>
        <v>D5D2</v>
      </c>
      <c r="T22" s="108"/>
      <c r="U22" s="352" t="str">
        <f>VLOOKUP(R22,'チーム表'!C:D,2,FALSE)</f>
        <v>千坂Fロータスルート</v>
      </c>
      <c r="V22" s="35"/>
      <c r="X22" s="29"/>
      <c r="Z22" s="278"/>
      <c r="AE22" s="278"/>
      <c r="AG22" s="305" t="str">
        <f t="shared" si="0"/>
        <v>C2C5</v>
      </c>
      <c r="AH22" s="305">
        <f t="shared" si="5"/>
      </c>
    </row>
    <row r="23" spans="1:34" ht="24.75" customHeight="1">
      <c r="A23" s="236">
        <v>18</v>
      </c>
      <c r="B23" s="226"/>
      <c r="C23" s="226" t="str">
        <f>'組合表'!AG21</f>
        <v>E2</v>
      </c>
      <c r="D23" s="32" t="str">
        <f t="shared" si="1"/>
        <v>E2E5</v>
      </c>
      <c r="E23" s="95"/>
      <c r="F23" s="348" t="str">
        <f>VLOOKUP(C23,'チーム表'!C:D,2,FALSE)</f>
        <v>鵜川フェニックスジュニア</v>
      </c>
      <c r="G23" s="240" t="s">
        <v>12</v>
      </c>
      <c r="H23" s="228" t="str">
        <f>'組合表'!AH21</f>
        <v>E5</v>
      </c>
      <c r="I23" s="50" t="str">
        <f t="shared" si="2"/>
        <v>E5E2</v>
      </c>
      <c r="J23" s="108"/>
      <c r="K23" s="348" t="str">
        <f>VLOOKUP(H23,'チーム表'!C:D,2,FALSE)</f>
        <v>松任の大魔陣Jr</v>
      </c>
      <c r="L23" s="47"/>
      <c r="M23" s="228" t="str">
        <f>'組合表'!AI21</f>
        <v>A1</v>
      </c>
      <c r="N23" s="32" t="str">
        <f t="shared" si="3"/>
        <v>A1A3</v>
      </c>
      <c r="O23" s="105"/>
      <c r="P23" s="348" t="str">
        <f>VLOOKUP(M23,'チーム表'!C:D,2,FALSE)</f>
        <v>珠洲クラブ</v>
      </c>
      <c r="Q23" s="240" t="s">
        <v>12</v>
      </c>
      <c r="R23" s="228" t="str">
        <f>'組合表'!AJ21</f>
        <v>A3</v>
      </c>
      <c r="S23" s="50" t="str">
        <f t="shared" si="4"/>
        <v>A3A1</v>
      </c>
      <c r="T23" s="108"/>
      <c r="U23" s="352" t="str">
        <f>VLOOKUP(R23,'チーム表'!C:D,2,FALSE)</f>
        <v>山中SPARS</v>
      </c>
      <c r="V23" s="35"/>
      <c r="X23" s="29"/>
      <c r="Z23" s="278"/>
      <c r="AE23" s="278"/>
      <c r="AG23" s="305" t="str">
        <f t="shared" si="0"/>
        <v>E2E5</v>
      </c>
      <c r="AH23" s="305">
        <f t="shared" si="5"/>
      </c>
    </row>
    <row r="24" spans="1:34" ht="24.75" customHeight="1">
      <c r="A24" s="236">
        <v>19</v>
      </c>
      <c r="B24" s="226"/>
      <c r="C24" s="226" t="str">
        <f>'組合表'!AG22</f>
        <v>B1</v>
      </c>
      <c r="D24" s="32" t="str">
        <f t="shared" si="1"/>
        <v>B1B3</v>
      </c>
      <c r="E24" s="95"/>
      <c r="F24" s="348" t="str">
        <f>VLOOKUP(C24,'チーム表'!C:D,2,FALSE)</f>
        <v>小木クラブ</v>
      </c>
      <c r="G24" s="240" t="s">
        <v>12</v>
      </c>
      <c r="H24" s="228" t="str">
        <f>'組合表'!AH22</f>
        <v>B3</v>
      </c>
      <c r="I24" s="50" t="str">
        <f t="shared" si="2"/>
        <v>B3B1</v>
      </c>
      <c r="J24" s="108"/>
      <c r="K24" s="348" t="str">
        <f>VLOOKUP(H24,'チーム表'!C:D,2,FALSE)</f>
        <v>向本折クラブA</v>
      </c>
      <c r="L24" s="47"/>
      <c r="M24" s="228" t="str">
        <f>'組合表'!AI22</f>
        <v>C1</v>
      </c>
      <c r="N24" s="32" t="str">
        <f t="shared" si="3"/>
        <v>C1C3</v>
      </c>
      <c r="O24" s="105"/>
      <c r="P24" s="348" t="str">
        <f>VLOOKUP(M24,'チーム表'!C:D,2,FALSE)</f>
        <v>鳳至クラブ</v>
      </c>
      <c r="Q24" s="240" t="s">
        <v>12</v>
      </c>
      <c r="R24" s="228" t="str">
        <f>'組合表'!AJ22</f>
        <v>C3</v>
      </c>
      <c r="S24" s="50" t="str">
        <f t="shared" si="4"/>
        <v>C3C1</v>
      </c>
      <c r="T24" s="108"/>
      <c r="U24" s="352" t="str">
        <f>VLOOKUP(R24,'チーム表'!C:D,2,FALSE)</f>
        <v>鵜川ミラクルフェニックス</v>
      </c>
      <c r="V24" s="35"/>
      <c r="X24" s="29"/>
      <c r="Z24" s="278"/>
      <c r="AE24" s="278"/>
      <c r="AG24" s="305" t="str">
        <f t="shared" si="0"/>
        <v>B1B3</v>
      </c>
      <c r="AH24" s="305">
        <f t="shared" si="5"/>
      </c>
    </row>
    <row r="25" spans="1:34" ht="24.75" customHeight="1">
      <c r="A25" s="236">
        <v>20</v>
      </c>
      <c r="B25" s="226"/>
      <c r="C25" s="226" t="str">
        <f>'組合表'!AG23</f>
        <v>D1</v>
      </c>
      <c r="D25" s="32" t="str">
        <f t="shared" si="1"/>
        <v>D1D3</v>
      </c>
      <c r="E25" s="95"/>
      <c r="F25" s="348" t="str">
        <f>VLOOKUP(C25,'チーム表'!C:D,2,FALSE)</f>
        <v>奥能登クラブジュニア</v>
      </c>
      <c r="G25" s="240" t="s">
        <v>12</v>
      </c>
      <c r="H25" s="228" t="str">
        <f>'組合表'!AH23</f>
        <v>D3</v>
      </c>
      <c r="I25" s="50" t="str">
        <f t="shared" si="2"/>
        <v>D3D1</v>
      </c>
      <c r="J25" s="108"/>
      <c r="K25" s="348" t="str">
        <f>VLOOKUP(H25,'チーム表'!C:D,2,FALSE)</f>
        <v>山中STARS</v>
      </c>
      <c r="L25" s="47"/>
      <c r="M25" s="228" t="str">
        <f>'組合表'!AI23</f>
        <v>E1</v>
      </c>
      <c r="N25" s="32" t="str">
        <f t="shared" si="3"/>
        <v>E1E3</v>
      </c>
      <c r="O25" s="105"/>
      <c r="P25" s="348" t="str">
        <f>VLOOKUP(M25,'チーム表'!C:D,2,FALSE)</f>
        <v>寺井九谷クラブ</v>
      </c>
      <c r="Q25" s="240" t="s">
        <v>12</v>
      </c>
      <c r="R25" s="228" t="str">
        <f>'組合表'!AJ23</f>
        <v>E3</v>
      </c>
      <c r="S25" s="50" t="str">
        <f t="shared" si="4"/>
        <v>E3E1</v>
      </c>
      <c r="T25" s="108"/>
      <c r="U25" s="352" t="str">
        <f>VLOOKUP(R25,'チーム表'!C:D,2,FALSE)</f>
        <v>向本折クラブ New</v>
      </c>
      <c r="V25" s="35"/>
      <c r="X25" s="29"/>
      <c r="Z25" s="278"/>
      <c r="AE25" s="278"/>
      <c r="AG25" s="305" t="str">
        <f t="shared" si="0"/>
        <v>D1D3</v>
      </c>
      <c r="AH25" s="305">
        <f t="shared" si="5"/>
      </c>
    </row>
    <row r="26" spans="1:34" ht="24.75" customHeight="1">
      <c r="A26" s="236">
        <v>21</v>
      </c>
      <c r="B26" s="226"/>
      <c r="C26" s="226" t="str">
        <f>'組合表'!AG24</f>
        <v>A2</v>
      </c>
      <c r="D26" s="32" t="str">
        <f t="shared" si="1"/>
        <v>A2A4</v>
      </c>
      <c r="E26" s="95"/>
      <c r="F26" s="348" t="str">
        <f>VLOOKUP(C26,'チーム表'!C:D,2,FALSE)</f>
        <v>米丸ドッジボールクラブ</v>
      </c>
      <c r="G26" s="240" t="s">
        <v>12</v>
      </c>
      <c r="H26" s="228" t="str">
        <f>'組合表'!AH24</f>
        <v>A4</v>
      </c>
      <c r="I26" s="50" t="str">
        <f t="shared" si="2"/>
        <v>A4A2</v>
      </c>
      <c r="J26" s="108"/>
      <c r="K26" s="348" t="str">
        <f>VLOOKUP(H26,'チーム表'!C:D,2,FALSE)</f>
        <v>千坂ドッジファイヤーズ</v>
      </c>
      <c r="L26" s="47"/>
      <c r="M26" s="228" t="str">
        <f>'組合表'!AI24</f>
        <v>B2</v>
      </c>
      <c r="N26" s="32" t="str">
        <f t="shared" si="3"/>
        <v>B2B4</v>
      </c>
      <c r="O26" s="105"/>
      <c r="P26" s="348" t="str">
        <f>VLOOKUP(M26,'チーム表'!C:D,2,FALSE)</f>
        <v>鞍月アタッカーズ</v>
      </c>
      <c r="Q26" s="240" t="s">
        <v>12</v>
      </c>
      <c r="R26" s="228" t="str">
        <f>'組合表'!AJ24</f>
        <v>B4</v>
      </c>
      <c r="S26" s="50" t="str">
        <f t="shared" si="4"/>
        <v>B4B2</v>
      </c>
      <c r="T26" s="108"/>
      <c r="U26" s="352" t="str">
        <f>VLOOKUP(R26,'チーム表'!C:D,2,FALSE)</f>
        <v>田上闘球DREAMS</v>
      </c>
      <c r="V26" s="35"/>
      <c r="X26" s="29"/>
      <c r="Z26" s="278"/>
      <c r="AE26" s="278"/>
      <c r="AG26" s="305" t="str">
        <f t="shared" si="0"/>
        <v>A2A4</v>
      </c>
      <c r="AH26" s="305">
        <f t="shared" si="5"/>
      </c>
    </row>
    <row r="27" spans="1:34" ht="24.75" customHeight="1">
      <c r="A27" s="236">
        <v>22</v>
      </c>
      <c r="B27" s="226"/>
      <c r="C27" s="226" t="str">
        <f>'組合表'!AG25</f>
        <v>C2</v>
      </c>
      <c r="D27" s="32" t="str">
        <f t="shared" si="1"/>
        <v>C2C4</v>
      </c>
      <c r="E27" s="95"/>
      <c r="F27" s="348" t="str">
        <f>VLOOKUP(C27,'チーム表'!C:D,2,FALSE)</f>
        <v>寺井クラブ</v>
      </c>
      <c r="G27" s="240" t="s">
        <v>12</v>
      </c>
      <c r="H27" s="228" t="str">
        <f>'組合表'!AH25</f>
        <v>C4</v>
      </c>
      <c r="I27" s="50" t="str">
        <f t="shared" si="2"/>
        <v>C4C2</v>
      </c>
      <c r="J27" s="108"/>
      <c r="K27" s="348" t="str">
        <f>VLOOKUP(H27,'チーム表'!C:D,2,FALSE)</f>
        <v>福光サンダージュニア</v>
      </c>
      <c r="L27" s="47"/>
      <c r="M27" s="228" t="str">
        <f>'組合表'!AI25</f>
        <v>D2</v>
      </c>
      <c r="N27" s="32" t="str">
        <f t="shared" si="3"/>
        <v>D2D4</v>
      </c>
      <c r="O27" s="105"/>
      <c r="P27" s="348" t="str">
        <f>VLOOKUP(M27,'チーム表'!C:D,2,FALSE)</f>
        <v>寺井クラブJr</v>
      </c>
      <c r="Q27" s="240" t="s">
        <v>12</v>
      </c>
      <c r="R27" s="228" t="str">
        <f>'組合表'!AJ25</f>
        <v>D4</v>
      </c>
      <c r="S27" s="50" t="str">
        <f t="shared" si="4"/>
        <v>D4D2</v>
      </c>
      <c r="T27" s="108"/>
      <c r="U27" s="352" t="str">
        <f>VLOOKUP(R27,'チーム表'!C:D,2,FALSE)</f>
        <v>福光サンダーホープス</v>
      </c>
      <c r="V27" s="35"/>
      <c r="X27" s="29"/>
      <c r="Z27" s="278"/>
      <c r="AE27" s="278"/>
      <c r="AG27" s="305" t="str">
        <f t="shared" si="0"/>
        <v>C2C4</v>
      </c>
      <c r="AH27" s="305">
        <f t="shared" si="5"/>
      </c>
    </row>
    <row r="28" spans="1:34" ht="24.75" customHeight="1">
      <c r="A28" s="236">
        <v>23</v>
      </c>
      <c r="B28" s="226"/>
      <c r="C28" s="233" t="str">
        <f>'組合表'!AG26</f>
        <v>E2</v>
      </c>
      <c r="D28" s="31" t="str">
        <f t="shared" si="1"/>
        <v>E2E4</v>
      </c>
      <c r="E28" s="96"/>
      <c r="F28" s="349" t="str">
        <f>VLOOKUP(C28,'チーム表'!C:D,2,FALSE)</f>
        <v>鵜川フェニックスジュニア</v>
      </c>
      <c r="G28" s="242" t="s">
        <v>12</v>
      </c>
      <c r="H28" s="229" t="str">
        <f>'組合表'!AH26</f>
        <v>E4</v>
      </c>
      <c r="I28" s="48" t="str">
        <f t="shared" si="2"/>
        <v>E4E2</v>
      </c>
      <c r="J28" s="109"/>
      <c r="K28" s="349" t="str">
        <f>VLOOKUP(H28,'チーム表'!C:D,2,FALSE)</f>
        <v>ドッジの王子様</v>
      </c>
      <c r="L28" s="49"/>
      <c r="M28" s="229" t="str">
        <f>'組合表'!AI26</f>
        <v>A3</v>
      </c>
      <c r="N28" s="31" t="str">
        <f t="shared" si="3"/>
        <v>A3A5</v>
      </c>
      <c r="O28" s="106"/>
      <c r="P28" s="349" t="str">
        <f>VLOOKUP(M28,'チーム表'!C:D,2,FALSE)</f>
        <v>山中SPARS</v>
      </c>
      <c r="Q28" s="242" t="s">
        <v>12</v>
      </c>
      <c r="R28" s="229" t="str">
        <f>'組合表'!AJ26</f>
        <v>A5</v>
      </c>
      <c r="S28" s="48" t="str">
        <f t="shared" si="4"/>
        <v>A5A3</v>
      </c>
      <c r="T28" s="109"/>
      <c r="U28" s="353" t="str">
        <f>VLOOKUP(R28,'チーム表'!C:D,2,FALSE)</f>
        <v>三馬パワフル</v>
      </c>
      <c r="V28" s="35"/>
      <c r="X28" s="29"/>
      <c r="Z28" s="278"/>
      <c r="AE28" s="278"/>
      <c r="AG28" s="305" t="str">
        <f t="shared" si="0"/>
        <v>E2E4</v>
      </c>
      <c r="AH28" s="305">
        <f t="shared" si="5"/>
      </c>
    </row>
    <row r="29" spans="1:34" ht="24.75" customHeight="1">
      <c r="A29" s="236">
        <v>24</v>
      </c>
      <c r="B29" s="226"/>
      <c r="C29" s="226" t="str">
        <f>'組合表'!AG27</f>
        <v>B3</v>
      </c>
      <c r="D29" s="30" t="str">
        <f t="shared" si="1"/>
        <v>B3B5</v>
      </c>
      <c r="E29" s="95"/>
      <c r="F29" s="348" t="str">
        <f>VLOOKUP(C29,'チーム表'!C:D,2,FALSE)</f>
        <v>向本折クラブA</v>
      </c>
      <c r="G29" s="240" t="s">
        <v>12</v>
      </c>
      <c r="H29" s="228" t="str">
        <f>'組合表'!AH27</f>
        <v>B5</v>
      </c>
      <c r="I29" s="46" t="str">
        <f t="shared" si="2"/>
        <v>B5B3</v>
      </c>
      <c r="J29" s="108"/>
      <c r="K29" s="348" t="str">
        <f>VLOOKUP(H29,'チーム表'!C:D,2,FALSE)</f>
        <v>松任の大魔陣</v>
      </c>
      <c r="L29" s="47"/>
      <c r="M29" s="228" t="str">
        <f>'組合表'!AI27</f>
        <v>C3</v>
      </c>
      <c r="N29" s="30" t="str">
        <f t="shared" si="3"/>
        <v>C3C5</v>
      </c>
      <c r="O29" s="105"/>
      <c r="P29" s="348" t="str">
        <f>VLOOKUP(M29,'チーム表'!C:D,2,FALSE)</f>
        <v>鵜川ミラクルフェニックス</v>
      </c>
      <c r="Q29" s="240" t="s">
        <v>12</v>
      </c>
      <c r="R29" s="228" t="str">
        <f>'組合表'!AJ27</f>
        <v>C5</v>
      </c>
      <c r="S29" s="46" t="str">
        <f t="shared" si="4"/>
        <v>C5C3</v>
      </c>
      <c r="T29" s="108"/>
      <c r="U29" s="352" t="str">
        <f>VLOOKUP(R29,'チーム表'!C:D,2,FALSE)</f>
        <v>NISHIファイヤースターズ</v>
      </c>
      <c r="V29" s="35"/>
      <c r="X29" s="29"/>
      <c r="Z29" s="278"/>
      <c r="AE29" s="278"/>
      <c r="AG29" s="305" t="str">
        <f t="shared" si="0"/>
        <v>B3B5</v>
      </c>
      <c r="AH29" s="305">
        <f t="shared" si="5"/>
      </c>
    </row>
    <row r="30" spans="1:34" ht="24.75" customHeight="1">
      <c r="A30" s="236">
        <v>25</v>
      </c>
      <c r="B30" s="226"/>
      <c r="C30" s="226" t="str">
        <f>'組合表'!AG28</f>
        <v>D3</v>
      </c>
      <c r="D30" s="30" t="str">
        <f t="shared" si="1"/>
        <v>D3D5</v>
      </c>
      <c r="E30" s="95"/>
      <c r="F30" s="348" t="str">
        <f>VLOOKUP(C30,'チーム表'!C:D,2,FALSE)</f>
        <v>山中STARS</v>
      </c>
      <c r="G30" s="240" t="s">
        <v>12</v>
      </c>
      <c r="H30" s="228" t="str">
        <f>'組合表'!AH28</f>
        <v>D5</v>
      </c>
      <c r="I30" s="46" t="str">
        <f t="shared" si="2"/>
        <v>D5D3</v>
      </c>
      <c r="J30" s="108"/>
      <c r="K30" s="348" t="str">
        <f>VLOOKUP(H30,'チーム表'!C:D,2,FALSE)</f>
        <v>千坂Fロータスルート</v>
      </c>
      <c r="L30" s="47"/>
      <c r="M30" s="228" t="str">
        <f>'組合表'!AI28</f>
        <v>E3</v>
      </c>
      <c r="N30" s="30" t="str">
        <f t="shared" si="3"/>
        <v>E3E5</v>
      </c>
      <c r="O30" s="105"/>
      <c r="P30" s="348" t="str">
        <f>VLOOKUP(M30,'チーム表'!C:D,2,FALSE)</f>
        <v>向本折クラブ New</v>
      </c>
      <c r="Q30" s="240" t="s">
        <v>12</v>
      </c>
      <c r="R30" s="228" t="str">
        <f>'組合表'!AJ28</f>
        <v>E5</v>
      </c>
      <c r="S30" s="46" t="str">
        <f t="shared" si="4"/>
        <v>E5E3</v>
      </c>
      <c r="T30" s="108"/>
      <c r="U30" s="352" t="str">
        <f>VLOOKUP(R30,'チーム表'!C:D,2,FALSE)</f>
        <v>松任の大魔陣Jr</v>
      </c>
      <c r="V30" s="35"/>
      <c r="X30" s="29"/>
      <c r="Z30" s="278"/>
      <c r="AE30" s="278"/>
      <c r="AG30" s="305" t="str">
        <f t="shared" si="0"/>
        <v>D3D5</v>
      </c>
      <c r="AH30" s="305">
        <f t="shared" si="5"/>
      </c>
    </row>
    <row r="31" spans="1:34" ht="24.75" customHeight="1">
      <c r="A31" s="236">
        <v>26</v>
      </c>
      <c r="B31" s="226"/>
      <c r="C31" s="226">
        <f>'組合表'!AG29</f>
      </c>
      <c r="D31" s="30">
        <f t="shared" si="1"/>
      </c>
      <c r="E31" s="95"/>
      <c r="F31" s="348" t="e">
        <f>VLOOKUP(C31,'チーム表'!C:D,2,FALSE)</f>
        <v>#N/A</v>
      </c>
      <c r="G31" s="240" t="s">
        <v>12</v>
      </c>
      <c r="H31" s="228">
        <f>'組合表'!AH29</f>
      </c>
      <c r="I31" s="46">
        <f t="shared" si="2"/>
      </c>
      <c r="J31" s="108"/>
      <c r="K31" s="348" t="e">
        <f>VLOOKUP(H31,'チーム表'!C:D,2,FALSE)</f>
        <v>#N/A</v>
      </c>
      <c r="L31" s="47"/>
      <c r="M31" s="228">
        <f>'組合表'!AI29</f>
      </c>
      <c r="N31" s="30">
        <f t="shared" si="3"/>
      </c>
      <c r="O31" s="105"/>
      <c r="P31" s="348" t="e">
        <f>VLOOKUP(M31,'チーム表'!C:D,2,FALSE)</f>
        <v>#N/A</v>
      </c>
      <c r="Q31" s="240" t="s">
        <v>12</v>
      </c>
      <c r="R31" s="228">
        <f>'組合表'!AJ29</f>
      </c>
      <c r="S31" s="46">
        <f t="shared" si="4"/>
      </c>
      <c r="T31" s="108"/>
      <c r="U31" s="352" t="e">
        <f>VLOOKUP(R31,'チーム表'!C:D,2,FALSE)</f>
        <v>#N/A</v>
      </c>
      <c r="V31" s="35"/>
      <c r="X31" s="29"/>
      <c r="Z31" s="278"/>
      <c r="AE31" s="278"/>
      <c r="AG31" s="305">
        <f t="shared" si="0"/>
      </c>
      <c r="AH31" s="305">
        <f t="shared" si="5"/>
      </c>
    </row>
    <row r="32" spans="1:34" ht="24.75" customHeight="1">
      <c r="A32" s="236">
        <v>27</v>
      </c>
      <c r="B32" s="226"/>
      <c r="C32" s="226">
        <f>'組合表'!AG30</f>
      </c>
      <c r="D32" s="30">
        <f t="shared" si="1"/>
      </c>
      <c r="E32" s="95"/>
      <c r="F32" s="348" t="e">
        <f>VLOOKUP(C32,'チーム表'!C:D,2,FALSE)</f>
        <v>#N/A</v>
      </c>
      <c r="G32" s="240" t="s">
        <v>12</v>
      </c>
      <c r="H32" s="228">
        <f>'組合表'!AH30</f>
      </c>
      <c r="I32" s="46">
        <f t="shared" si="2"/>
      </c>
      <c r="J32" s="108"/>
      <c r="K32" s="348" t="e">
        <f>VLOOKUP(H32,'チーム表'!C:D,2,FALSE)</f>
        <v>#N/A</v>
      </c>
      <c r="L32" s="47"/>
      <c r="M32" s="228">
        <f>'組合表'!AI30</f>
      </c>
      <c r="N32" s="30">
        <f t="shared" si="3"/>
      </c>
      <c r="O32" s="105"/>
      <c r="P32" s="348" t="e">
        <f>VLOOKUP(M32,'チーム表'!C:D,2,FALSE)</f>
        <v>#N/A</v>
      </c>
      <c r="Q32" s="240" t="s">
        <v>12</v>
      </c>
      <c r="R32" s="228">
        <f>'組合表'!AJ30</f>
      </c>
      <c r="S32" s="46">
        <f t="shared" si="4"/>
      </c>
      <c r="T32" s="108"/>
      <c r="U32" s="352" t="e">
        <f>VLOOKUP(R32,'チーム表'!C:D,2,FALSE)</f>
        <v>#N/A</v>
      </c>
      <c r="V32" s="35"/>
      <c r="X32" s="29"/>
      <c r="Z32" s="278"/>
      <c r="AE32" s="278"/>
      <c r="AG32" s="305">
        <f t="shared" si="0"/>
      </c>
      <c r="AH32" s="305">
        <f t="shared" si="5"/>
      </c>
    </row>
    <row r="33" spans="1:34" ht="24.75" customHeight="1">
      <c r="A33" s="236">
        <v>28</v>
      </c>
      <c r="B33" s="226"/>
      <c r="C33" s="226">
        <f>'組合表'!AG31</f>
      </c>
      <c r="D33" s="30">
        <f t="shared" si="1"/>
      </c>
      <c r="E33" s="95"/>
      <c r="F33" s="348" t="e">
        <f>VLOOKUP(C33,'チーム表'!C:D,2,FALSE)</f>
        <v>#N/A</v>
      </c>
      <c r="G33" s="240" t="s">
        <v>12</v>
      </c>
      <c r="H33" s="228">
        <f>'組合表'!AH31</f>
      </c>
      <c r="I33" s="46">
        <f t="shared" si="2"/>
      </c>
      <c r="J33" s="108"/>
      <c r="K33" s="348" t="e">
        <f>VLOOKUP(H33,'チーム表'!C:D,2,FALSE)</f>
        <v>#N/A</v>
      </c>
      <c r="L33" s="47"/>
      <c r="M33" s="228">
        <f>'組合表'!AI31</f>
      </c>
      <c r="N33" s="30">
        <f t="shared" si="3"/>
      </c>
      <c r="O33" s="105"/>
      <c r="P33" s="348" t="e">
        <f>VLOOKUP(M33,'チーム表'!C:D,2,FALSE)</f>
        <v>#N/A</v>
      </c>
      <c r="Q33" s="240" t="s">
        <v>12</v>
      </c>
      <c r="R33" s="228">
        <f>'組合表'!AJ31</f>
      </c>
      <c r="S33" s="46">
        <f t="shared" si="4"/>
      </c>
      <c r="T33" s="108"/>
      <c r="U33" s="352" t="e">
        <f>VLOOKUP(R33,'チーム表'!C:D,2,FALSE)</f>
        <v>#N/A</v>
      </c>
      <c r="V33" s="35"/>
      <c r="X33" s="29"/>
      <c r="Z33" s="278"/>
      <c r="AE33" s="278"/>
      <c r="AG33" s="305">
        <f t="shared" si="0"/>
      </c>
      <c r="AH33" s="305">
        <f t="shared" si="5"/>
      </c>
    </row>
    <row r="34" spans="1:34" ht="24.75" customHeight="1">
      <c r="A34" s="236">
        <v>29</v>
      </c>
      <c r="B34" s="226"/>
      <c r="C34" s="226">
        <f>'組合表'!AG32</f>
      </c>
      <c r="D34" s="30">
        <f t="shared" si="1"/>
      </c>
      <c r="E34" s="95"/>
      <c r="F34" s="348" t="e">
        <f>VLOOKUP(C34,'チーム表'!C:D,2,FALSE)</f>
        <v>#N/A</v>
      </c>
      <c r="G34" s="240" t="s">
        <v>12</v>
      </c>
      <c r="H34" s="228">
        <f>'組合表'!AH32</f>
      </c>
      <c r="I34" s="46">
        <f t="shared" si="2"/>
      </c>
      <c r="J34" s="108"/>
      <c r="K34" s="348" t="e">
        <f>VLOOKUP(H34,'チーム表'!C:D,2,FALSE)</f>
        <v>#N/A</v>
      </c>
      <c r="L34" s="47"/>
      <c r="M34" s="228">
        <f>'組合表'!AI32</f>
      </c>
      <c r="N34" s="30">
        <f t="shared" si="3"/>
      </c>
      <c r="O34" s="105"/>
      <c r="P34" s="348" t="e">
        <f>VLOOKUP(M34,'チーム表'!C:D,2,FALSE)</f>
        <v>#N/A</v>
      </c>
      <c r="Q34" s="240" t="s">
        <v>12</v>
      </c>
      <c r="R34" s="228">
        <f>'組合表'!AJ32</f>
      </c>
      <c r="S34" s="46">
        <f t="shared" si="4"/>
      </c>
      <c r="T34" s="108"/>
      <c r="U34" s="352" t="e">
        <f>VLOOKUP(R34,'チーム表'!C:D,2,FALSE)</f>
        <v>#N/A</v>
      </c>
      <c r="V34" s="35"/>
      <c r="X34" s="29"/>
      <c r="Z34" s="278"/>
      <c r="AE34" s="278"/>
      <c r="AG34" s="305">
        <f t="shared" si="0"/>
      </c>
      <c r="AH34" s="305">
        <f t="shared" si="5"/>
      </c>
    </row>
    <row r="35" spans="1:34" ht="24.75" customHeight="1">
      <c r="A35" s="236">
        <v>30</v>
      </c>
      <c r="B35" s="226"/>
      <c r="C35" s="226">
        <f>'組合表'!AG33</f>
      </c>
      <c r="D35" s="30">
        <f t="shared" si="1"/>
      </c>
      <c r="E35" s="95"/>
      <c r="F35" s="348" t="e">
        <f>VLOOKUP(C35,'チーム表'!C:D,2,FALSE)</f>
        <v>#N/A</v>
      </c>
      <c r="G35" s="240" t="s">
        <v>12</v>
      </c>
      <c r="H35" s="228">
        <f>'組合表'!AH33</f>
      </c>
      <c r="I35" s="46">
        <f t="shared" si="2"/>
      </c>
      <c r="J35" s="108"/>
      <c r="K35" s="348" t="e">
        <f>VLOOKUP(H35,'チーム表'!C:D,2,FALSE)</f>
        <v>#N/A</v>
      </c>
      <c r="L35" s="47"/>
      <c r="M35" s="228">
        <f>'組合表'!AI33</f>
      </c>
      <c r="N35" s="30">
        <f t="shared" si="3"/>
      </c>
      <c r="O35" s="105"/>
      <c r="P35" s="348" t="e">
        <f>VLOOKUP(M35,'チーム表'!C:D,2,FALSE)</f>
        <v>#N/A</v>
      </c>
      <c r="Q35" s="240" t="s">
        <v>12</v>
      </c>
      <c r="R35" s="228">
        <f>'組合表'!AJ33</f>
      </c>
      <c r="S35" s="46">
        <f t="shared" si="4"/>
      </c>
      <c r="T35" s="108"/>
      <c r="U35" s="352" t="e">
        <f>VLOOKUP(R35,'チーム表'!C:D,2,FALSE)</f>
        <v>#N/A</v>
      </c>
      <c r="V35" s="35"/>
      <c r="X35" s="29"/>
      <c r="Z35" s="278"/>
      <c r="AE35" s="278"/>
      <c r="AG35" s="305">
        <f t="shared" si="0"/>
      </c>
      <c r="AH35" s="305">
        <f t="shared" si="5"/>
      </c>
    </row>
    <row r="36" spans="1:34" ht="24.75" customHeight="1">
      <c r="A36" s="236">
        <v>31</v>
      </c>
      <c r="B36" s="226"/>
      <c r="C36" s="226">
        <f>'組合表'!AG34</f>
      </c>
      <c r="D36" s="30">
        <f t="shared" si="1"/>
      </c>
      <c r="E36" s="95"/>
      <c r="F36" s="348" t="e">
        <f>VLOOKUP(C36,'チーム表'!C:D,2,FALSE)</f>
        <v>#N/A</v>
      </c>
      <c r="G36" s="240" t="s">
        <v>12</v>
      </c>
      <c r="H36" s="228">
        <f>'組合表'!AH34</f>
      </c>
      <c r="I36" s="46">
        <f t="shared" si="2"/>
      </c>
      <c r="J36" s="108"/>
      <c r="K36" s="348" t="e">
        <f>VLOOKUP(H36,'チーム表'!C:D,2,FALSE)</f>
        <v>#N/A</v>
      </c>
      <c r="L36" s="47"/>
      <c r="M36" s="228">
        <f>'組合表'!AI34</f>
      </c>
      <c r="N36" s="30">
        <f t="shared" si="3"/>
      </c>
      <c r="O36" s="105"/>
      <c r="P36" s="348" t="e">
        <f>VLOOKUP(M36,'チーム表'!C:D,2,FALSE)</f>
        <v>#N/A</v>
      </c>
      <c r="Q36" s="240" t="s">
        <v>12</v>
      </c>
      <c r="R36" s="228">
        <f>'組合表'!AJ34</f>
      </c>
      <c r="S36" s="46">
        <f t="shared" si="4"/>
      </c>
      <c r="T36" s="108"/>
      <c r="U36" s="352" t="e">
        <f>VLOOKUP(R36,'チーム表'!C:D,2,FALSE)</f>
        <v>#N/A</v>
      </c>
      <c r="V36" s="35"/>
      <c r="X36" s="29"/>
      <c r="Z36" s="278"/>
      <c r="AE36" s="278"/>
      <c r="AG36" s="305">
        <f t="shared" si="0"/>
      </c>
      <c r="AH36" s="305">
        <f t="shared" si="5"/>
      </c>
    </row>
    <row r="37" spans="1:34" ht="24.75" customHeight="1">
      <c r="A37" s="236">
        <v>32</v>
      </c>
      <c r="B37" s="226"/>
      <c r="C37" s="225">
        <f>'組合表'!AG35</f>
      </c>
      <c r="D37" s="32">
        <f t="shared" si="1"/>
      </c>
      <c r="E37" s="94"/>
      <c r="F37" s="350" t="e">
        <f>VLOOKUP(C37,'チーム表'!C:D,2,FALSE)</f>
        <v>#N/A</v>
      </c>
      <c r="G37" s="239" t="s">
        <v>12</v>
      </c>
      <c r="H37" s="227">
        <f>'組合表'!AH35</f>
      </c>
      <c r="I37" s="50">
        <f t="shared" si="2"/>
      </c>
      <c r="J37" s="107"/>
      <c r="K37" s="350" t="e">
        <f>VLOOKUP(H37,'チーム表'!C:D,2,FALSE)</f>
        <v>#N/A</v>
      </c>
      <c r="L37" s="51"/>
      <c r="M37" s="227">
        <f>'組合表'!AI35</f>
      </c>
      <c r="N37" s="32">
        <f t="shared" si="3"/>
      </c>
      <c r="O37" s="104"/>
      <c r="P37" s="350" t="e">
        <f>VLOOKUP(M37,'チーム表'!C:D,2,FALSE)</f>
        <v>#N/A</v>
      </c>
      <c r="Q37" s="239" t="s">
        <v>12</v>
      </c>
      <c r="R37" s="227">
        <f>'組合表'!AJ35</f>
      </c>
      <c r="S37" s="50">
        <f t="shared" si="4"/>
      </c>
      <c r="T37" s="107"/>
      <c r="U37" s="346" t="e">
        <f>VLOOKUP(R37,'チーム表'!C:D,2,FALSE)</f>
        <v>#N/A</v>
      </c>
      <c r="V37" s="35"/>
      <c r="X37" s="29"/>
      <c r="Z37" s="278"/>
      <c r="AE37" s="278"/>
      <c r="AG37" s="305">
        <f t="shared" si="0"/>
      </c>
      <c r="AH37" s="305">
        <f t="shared" si="5"/>
      </c>
    </row>
    <row r="38" spans="1:34" ht="24.75" customHeight="1">
      <c r="A38" s="236">
        <v>33</v>
      </c>
      <c r="B38" s="226"/>
      <c r="C38" s="226">
        <f>'組合表'!AG36</f>
      </c>
      <c r="D38" s="32">
        <f t="shared" si="1"/>
      </c>
      <c r="E38" s="95"/>
      <c r="F38" s="348" t="e">
        <f>VLOOKUP(C38,'チーム表'!C:D,2,FALSE)</f>
        <v>#N/A</v>
      </c>
      <c r="G38" s="240" t="s">
        <v>12</v>
      </c>
      <c r="H38" s="228">
        <f>'組合表'!AH36</f>
      </c>
      <c r="I38" s="50">
        <f t="shared" si="2"/>
      </c>
      <c r="J38" s="108"/>
      <c r="K38" s="348" t="e">
        <f>VLOOKUP(H38,'チーム表'!C:D,2,FALSE)</f>
        <v>#N/A</v>
      </c>
      <c r="L38" s="47"/>
      <c r="M38" s="228">
        <f>'組合表'!AI36</f>
      </c>
      <c r="N38" s="32">
        <f t="shared" si="3"/>
      </c>
      <c r="O38" s="105"/>
      <c r="P38" s="348" t="e">
        <f>VLOOKUP(M38,'チーム表'!C:D,2,FALSE)</f>
        <v>#N/A</v>
      </c>
      <c r="Q38" s="240" t="s">
        <v>12</v>
      </c>
      <c r="R38" s="228">
        <f>'組合表'!AJ36</f>
      </c>
      <c r="S38" s="50">
        <f t="shared" si="4"/>
      </c>
      <c r="T38" s="108"/>
      <c r="U38" s="352" t="e">
        <f>VLOOKUP(R38,'チーム表'!C:D,2,FALSE)</f>
        <v>#N/A</v>
      </c>
      <c r="V38" s="35"/>
      <c r="X38" s="29"/>
      <c r="Z38" s="278"/>
      <c r="AE38" s="278"/>
      <c r="AG38" s="305">
        <f t="shared" si="0"/>
      </c>
      <c r="AH38" s="305">
        <f t="shared" si="5"/>
      </c>
    </row>
    <row r="39" spans="1:34" ht="24.75" customHeight="1">
      <c r="A39" s="236">
        <v>34</v>
      </c>
      <c r="B39" s="226"/>
      <c r="C39" s="226">
        <f>'組合表'!AG37</f>
      </c>
      <c r="D39" s="32">
        <f>CONCATENATE(C39,H39)</f>
      </c>
      <c r="E39" s="95"/>
      <c r="F39" s="348" t="e">
        <f>VLOOKUP(C39,'チーム表'!C:D,2,FALSE)</f>
        <v>#N/A</v>
      </c>
      <c r="G39" s="240" t="s">
        <v>12</v>
      </c>
      <c r="H39" s="228">
        <f>'組合表'!AH37</f>
      </c>
      <c r="I39" s="50">
        <f>CONCATENATE(H39,C39)</f>
      </c>
      <c r="J39" s="108"/>
      <c r="K39" s="348" t="e">
        <f>VLOOKUP(H39,'チーム表'!C:D,2,FALSE)</f>
        <v>#N/A</v>
      </c>
      <c r="L39" s="47"/>
      <c r="M39" s="228">
        <f>'組合表'!AI37</f>
      </c>
      <c r="N39" s="32">
        <f>CONCATENATE(M39,R39)</f>
      </c>
      <c r="O39" s="105"/>
      <c r="P39" s="348" t="e">
        <f>VLOOKUP(M39,'チーム表'!C:D,2,FALSE)</f>
        <v>#N/A</v>
      </c>
      <c r="Q39" s="240" t="s">
        <v>12</v>
      </c>
      <c r="R39" s="228">
        <f>'組合表'!AJ37</f>
      </c>
      <c r="S39" s="50">
        <f>CONCATENATE(R39,M39)</f>
      </c>
      <c r="T39" s="108"/>
      <c r="U39" s="352" t="e">
        <f>VLOOKUP(R39,'チーム表'!C:D,2,FALSE)</f>
        <v>#N/A</v>
      </c>
      <c r="V39" s="35"/>
      <c r="X39" s="29"/>
      <c r="Z39" s="278"/>
      <c r="AE39" s="278"/>
      <c r="AG39" s="305">
        <f t="shared" si="0"/>
      </c>
      <c r="AH39" s="305">
        <f t="shared" si="5"/>
      </c>
    </row>
    <row r="40" spans="1:34" ht="24.75" customHeight="1">
      <c r="A40" s="236">
        <v>35</v>
      </c>
      <c r="B40" s="226"/>
      <c r="C40" s="226">
        <f>'組合表'!AG38</f>
      </c>
      <c r="D40" s="32">
        <f>CONCATENATE(C40,H40)</f>
      </c>
      <c r="E40" s="95"/>
      <c r="F40" s="348" t="e">
        <f>VLOOKUP(C40,'チーム表'!C:D,2,FALSE)</f>
        <v>#N/A</v>
      </c>
      <c r="G40" s="240" t="s">
        <v>12</v>
      </c>
      <c r="H40" s="228">
        <f>'組合表'!AH38</f>
      </c>
      <c r="I40" s="50">
        <f>CONCATENATE(H40,C40)</f>
      </c>
      <c r="J40" s="108"/>
      <c r="K40" s="348" t="e">
        <f>VLOOKUP(H40,'チーム表'!C:D,2,FALSE)</f>
        <v>#N/A</v>
      </c>
      <c r="L40" s="47"/>
      <c r="M40" s="228">
        <f>'組合表'!AI38</f>
      </c>
      <c r="N40" s="32">
        <f>CONCATENATE(M40,R40)</f>
      </c>
      <c r="O40" s="105"/>
      <c r="P40" s="348" t="e">
        <f>VLOOKUP(M40,'チーム表'!C:D,2,FALSE)</f>
        <v>#N/A</v>
      </c>
      <c r="Q40" s="240" t="s">
        <v>12</v>
      </c>
      <c r="R40" s="228">
        <f>'組合表'!AJ38</f>
      </c>
      <c r="S40" s="50">
        <f>CONCATENATE(R40,M40)</f>
      </c>
      <c r="T40" s="108"/>
      <c r="U40" s="352" t="e">
        <f>VLOOKUP(R40,'チーム表'!C:D,2,FALSE)</f>
        <v>#N/A</v>
      </c>
      <c r="V40" s="35"/>
      <c r="X40" s="29"/>
      <c r="Z40" s="278"/>
      <c r="AE40" s="278"/>
      <c r="AG40" s="305">
        <f t="shared" si="0"/>
      </c>
      <c r="AH40" s="305">
        <f t="shared" si="5"/>
      </c>
    </row>
    <row r="41" spans="1:34" ht="24.75" customHeight="1">
      <c r="A41" s="236">
        <v>36</v>
      </c>
      <c r="B41" s="226"/>
      <c r="C41" s="226">
        <f>'組合表'!AG39</f>
      </c>
      <c r="D41" s="32">
        <f>CONCATENATE(C41,H41)</f>
      </c>
      <c r="E41" s="95"/>
      <c r="F41" s="348" t="e">
        <f>VLOOKUP(C41,'チーム表'!C:D,2,FALSE)</f>
        <v>#N/A</v>
      </c>
      <c r="G41" s="240" t="s">
        <v>12</v>
      </c>
      <c r="H41" s="228">
        <f>'組合表'!AH39</f>
      </c>
      <c r="I41" s="50">
        <f>CONCATENATE(H41,C41)</f>
      </c>
      <c r="J41" s="108"/>
      <c r="K41" s="348" t="e">
        <f>VLOOKUP(H41,'チーム表'!C:D,2,FALSE)</f>
        <v>#N/A</v>
      </c>
      <c r="L41" s="47"/>
      <c r="M41" s="228">
        <f>'組合表'!AI39</f>
      </c>
      <c r="N41" s="32">
        <f>CONCATENATE(M41,R41)</f>
      </c>
      <c r="O41" s="105"/>
      <c r="P41" s="348" t="e">
        <f>VLOOKUP(M41,'チーム表'!C:D,2,FALSE)</f>
        <v>#N/A</v>
      </c>
      <c r="Q41" s="240" t="s">
        <v>12</v>
      </c>
      <c r="R41" s="228">
        <f>'組合表'!AJ39</f>
      </c>
      <c r="S41" s="50">
        <f>CONCATENATE(R41,M41)</f>
      </c>
      <c r="T41" s="108"/>
      <c r="U41" s="352" t="e">
        <f>VLOOKUP(R41,'チーム表'!C:D,2,FALSE)</f>
        <v>#N/A</v>
      </c>
      <c r="V41" s="35"/>
      <c r="X41" s="29"/>
      <c r="Z41" s="278"/>
      <c r="AE41" s="278"/>
      <c r="AG41" s="305">
        <f t="shared" si="0"/>
      </c>
      <c r="AH41" s="305">
        <f t="shared" si="5"/>
      </c>
    </row>
    <row r="42" spans="1:34" ht="24.75" customHeight="1">
      <c r="A42" s="236">
        <v>37</v>
      </c>
      <c r="B42" s="226"/>
      <c r="C42" s="226">
        <f>'組合表'!AG40</f>
      </c>
      <c r="D42" s="32">
        <f t="shared" si="1"/>
      </c>
      <c r="E42" s="95"/>
      <c r="F42" s="348" t="e">
        <f>VLOOKUP(C42,'チーム表'!C:D,2,FALSE)</f>
        <v>#N/A</v>
      </c>
      <c r="G42" s="240" t="s">
        <v>12</v>
      </c>
      <c r="H42" s="228">
        <f>'組合表'!AH40</f>
      </c>
      <c r="I42" s="50">
        <f t="shared" si="2"/>
      </c>
      <c r="J42" s="108"/>
      <c r="K42" s="348" t="e">
        <f>VLOOKUP(H42,'チーム表'!C:D,2,FALSE)</f>
        <v>#N/A</v>
      </c>
      <c r="L42" s="47"/>
      <c r="M42" s="228">
        <f>'組合表'!AI40</f>
      </c>
      <c r="N42" s="32">
        <f t="shared" si="3"/>
      </c>
      <c r="O42" s="105"/>
      <c r="P42" s="348" t="e">
        <f>VLOOKUP(M42,'チーム表'!C:D,2,FALSE)</f>
        <v>#N/A</v>
      </c>
      <c r="Q42" s="240" t="s">
        <v>12</v>
      </c>
      <c r="R42" s="228">
        <f>'組合表'!AJ40</f>
      </c>
      <c r="S42" s="50">
        <f t="shared" si="4"/>
      </c>
      <c r="T42" s="108"/>
      <c r="U42" s="352" t="e">
        <f>VLOOKUP(R42,'チーム表'!C:D,2,FALSE)</f>
        <v>#N/A</v>
      </c>
      <c r="V42" s="35"/>
      <c r="X42" s="29"/>
      <c r="Z42" s="278"/>
      <c r="AE42" s="278"/>
      <c r="AG42" s="305">
        <f t="shared" si="0"/>
      </c>
      <c r="AH42" s="305">
        <f t="shared" si="5"/>
      </c>
    </row>
    <row r="43" spans="1:34" ht="24.75" customHeight="1">
      <c r="A43" s="236">
        <v>38</v>
      </c>
      <c r="B43" s="226"/>
      <c r="C43" s="226">
        <f>'組合表'!AG41</f>
      </c>
      <c r="D43" s="32">
        <f t="shared" si="1"/>
      </c>
      <c r="E43" s="95"/>
      <c r="F43" s="348" t="e">
        <f>VLOOKUP(C43,'チーム表'!C:D,2,FALSE)</f>
        <v>#N/A</v>
      </c>
      <c r="G43" s="240" t="s">
        <v>12</v>
      </c>
      <c r="H43" s="228">
        <f>'組合表'!AH41</f>
      </c>
      <c r="I43" s="50">
        <f t="shared" si="2"/>
      </c>
      <c r="J43" s="108"/>
      <c r="K43" s="348" t="e">
        <f>VLOOKUP(H43,'チーム表'!C:D,2,FALSE)</f>
        <v>#N/A</v>
      </c>
      <c r="L43" s="47"/>
      <c r="M43" s="228">
        <f>'組合表'!AI41</f>
      </c>
      <c r="N43" s="32">
        <f t="shared" si="3"/>
      </c>
      <c r="O43" s="105"/>
      <c r="P43" s="348" t="e">
        <f>VLOOKUP(M43,'チーム表'!C:D,2,FALSE)</f>
        <v>#N/A</v>
      </c>
      <c r="Q43" s="240" t="s">
        <v>12</v>
      </c>
      <c r="R43" s="228">
        <f>'組合表'!AJ41</f>
      </c>
      <c r="S43" s="50">
        <f t="shared" si="4"/>
      </c>
      <c r="T43" s="108"/>
      <c r="U43" s="352" t="e">
        <f>VLOOKUP(R43,'チーム表'!C:D,2,FALSE)</f>
        <v>#N/A</v>
      </c>
      <c r="V43" s="35"/>
      <c r="X43" s="29"/>
      <c r="Z43" s="278"/>
      <c r="AE43" s="278"/>
      <c r="AG43" s="305">
        <f t="shared" si="0"/>
      </c>
      <c r="AH43" s="305">
        <f t="shared" si="5"/>
      </c>
    </row>
    <row r="44" spans="1:34" ht="24.75" customHeight="1">
      <c r="A44" s="236">
        <v>39</v>
      </c>
      <c r="B44" s="226"/>
      <c r="C44" s="226">
        <f>'組合表'!AG42</f>
      </c>
      <c r="D44" s="32">
        <f t="shared" si="1"/>
      </c>
      <c r="E44" s="95"/>
      <c r="F44" s="348" t="e">
        <f>VLOOKUP(C44,'チーム表'!C:D,2,FALSE)</f>
        <v>#N/A</v>
      </c>
      <c r="G44" s="240" t="s">
        <v>12</v>
      </c>
      <c r="H44" s="228">
        <f>'組合表'!AH42</f>
      </c>
      <c r="I44" s="50">
        <f t="shared" si="2"/>
      </c>
      <c r="J44" s="108"/>
      <c r="K44" s="348" t="e">
        <f>VLOOKUP(H44,'チーム表'!C:D,2,FALSE)</f>
        <v>#N/A</v>
      </c>
      <c r="L44" s="47"/>
      <c r="M44" s="228">
        <f>'組合表'!AI42</f>
      </c>
      <c r="N44" s="32">
        <f t="shared" si="3"/>
      </c>
      <c r="O44" s="105"/>
      <c r="P44" s="348" t="e">
        <f>VLOOKUP(M44,'チーム表'!C:D,2,FALSE)</f>
        <v>#N/A</v>
      </c>
      <c r="Q44" s="240" t="s">
        <v>12</v>
      </c>
      <c r="R44" s="228">
        <f>'組合表'!AJ42</f>
      </c>
      <c r="S44" s="50">
        <f t="shared" si="4"/>
      </c>
      <c r="T44" s="108"/>
      <c r="U44" s="352" t="e">
        <f>VLOOKUP(R44,'チーム表'!C:D,2,FALSE)</f>
        <v>#N/A</v>
      </c>
      <c r="V44" s="35"/>
      <c r="X44" s="29"/>
      <c r="Z44" s="278"/>
      <c r="AE44" s="278"/>
      <c r="AG44" s="305">
        <f t="shared" si="0"/>
      </c>
      <c r="AH44" s="305">
        <f t="shared" si="5"/>
      </c>
    </row>
    <row r="45" spans="1:34" ht="24.75" customHeight="1" thickBot="1">
      <c r="A45" s="236">
        <v>40</v>
      </c>
      <c r="B45" s="226"/>
      <c r="C45" s="267">
        <f>'組合表'!AG43</f>
      </c>
      <c r="D45" s="72">
        <f t="shared" si="1"/>
      </c>
      <c r="E45" s="98"/>
      <c r="F45" s="351" t="e">
        <f>VLOOKUP(C45,'チーム表'!C:D,2,FALSE)</f>
        <v>#N/A</v>
      </c>
      <c r="G45" s="241" t="s">
        <v>12</v>
      </c>
      <c r="H45" s="268">
        <f>'組合表'!AH43</f>
      </c>
      <c r="I45" s="52">
        <f t="shared" si="2"/>
      </c>
      <c r="J45" s="110"/>
      <c r="K45" s="351" t="e">
        <f>VLOOKUP(H45,'チーム表'!C:D,2,FALSE)</f>
        <v>#N/A</v>
      </c>
      <c r="L45" s="73"/>
      <c r="M45" s="268">
        <f>'組合表'!AI43</f>
      </c>
      <c r="N45" s="72">
        <f t="shared" si="3"/>
      </c>
      <c r="O45" s="219"/>
      <c r="P45" s="351" t="e">
        <f>VLOOKUP(M45,'チーム表'!C:D,2,FALSE)</f>
        <v>#N/A</v>
      </c>
      <c r="Q45" s="241" t="s">
        <v>12</v>
      </c>
      <c r="R45" s="230">
        <f>'組合表'!AJ43</f>
      </c>
      <c r="S45" s="52">
        <f t="shared" si="4"/>
      </c>
      <c r="T45" s="110"/>
      <c r="U45" s="347" t="e">
        <f>VLOOKUP(R45,'チーム表'!C:D,2,FALSE)</f>
        <v>#N/A</v>
      </c>
      <c r="V45" s="35"/>
      <c r="X45" s="29"/>
      <c r="Z45" s="278"/>
      <c r="AE45" s="278"/>
      <c r="AG45" s="305">
        <f t="shared" si="0"/>
      </c>
      <c r="AH45" s="305">
        <f t="shared" si="5"/>
      </c>
    </row>
    <row r="46" spans="1:34" ht="24.75" customHeight="1">
      <c r="A46" s="238">
        <v>41</v>
      </c>
      <c r="B46" s="308"/>
      <c r="C46" s="74">
        <v>1</v>
      </c>
      <c r="D46" s="87"/>
      <c r="E46" s="99"/>
      <c r="F46" s="480"/>
      <c r="G46" s="481"/>
      <c r="H46" s="481"/>
      <c r="I46" s="481"/>
      <c r="J46" s="481"/>
      <c r="K46" s="482"/>
      <c r="L46" s="58"/>
      <c r="M46" s="74"/>
      <c r="N46" s="87"/>
      <c r="O46" s="99"/>
      <c r="P46" s="480"/>
      <c r="Q46" s="481"/>
      <c r="R46" s="481"/>
      <c r="S46" s="481"/>
      <c r="T46" s="481"/>
      <c r="U46" s="483"/>
      <c r="V46" s="26"/>
      <c r="W46" s="281"/>
      <c r="X46" s="281"/>
      <c r="Y46" s="282"/>
      <c r="Z46" s="484"/>
      <c r="AA46" s="484"/>
      <c r="AB46" s="484"/>
      <c r="AC46" s="484"/>
      <c r="AD46" s="485"/>
      <c r="AE46" s="484"/>
      <c r="AG46" s="307" t="str">
        <f aca="true" t="shared" si="6" ref="AG46:AG85">I6</f>
        <v>A2A1</v>
      </c>
      <c r="AH46" s="306">
        <f>IF(J6="","",J6)</f>
      </c>
    </row>
    <row r="47" spans="1:34" ht="24.75" customHeight="1">
      <c r="A47" s="236">
        <v>42</v>
      </c>
      <c r="B47" s="226"/>
      <c r="C47" s="75">
        <v>2</v>
      </c>
      <c r="D47" s="87"/>
      <c r="E47" s="99"/>
      <c r="F47" s="480"/>
      <c r="G47" s="481"/>
      <c r="H47" s="481"/>
      <c r="I47" s="481"/>
      <c r="J47" s="481"/>
      <c r="K47" s="482"/>
      <c r="L47" s="28"/>
      <c r="M47" s="75"/>
      <c r="N47" s="87"/>
      <c r="O47" s="99"/>
      <c r="P47" s="480"/>
      <c r="Q47" s="481"/>
      <c r="R47" s="481"/>
      <c r="S47" s="481"/>
      <c r="T47" s="481"/>
      <c r="U47" s="483"/>
      <c r="W47" s="281"/>
      <c r="X47" s="281"/>
      <c r="Y47" s="282"/>
      <c r="Z47" s="484"/>
      <c r="AA47" s="484"/>
      <c r="AB47" s="484"/>
      <c r="AC47" s="484"/>
      <c r="AD47" s="485"/>
      <c r="AE47" s="484"/>
      <c r="AG47" s="307" t="str">
        <f t="shared" si="6"/>
        <v>C2C1</v>
      </c>
      <c r="AH47" s="306">
        <f aca="true" t="shared" si="7" ref="AH47:AH85">IF(J7="","",J7)</f>
      </c>
    </row>
    <row r="48" spans="1:34" ht="24.75" customHeight="1">
      <c r="A48" s="236">
        <v>43</v>
      </c>
      <c r="B48" s="226"/>
      <c r="C48" s="75">
        <v>3</v>
      </c>
      <c r="D48" s="87"/>
      <c r="E48" s="99"/>
      <c r="F48" s="480"/>
      <c r="G48" s="481"/>
      <c r="H48" s="481"/>
      <c r="I48" s="481"/>
      <c r="J48" s="481"/>
      <c r="K48" s="482"/>
      <c r="L48" s="28"/>
      <c r="M48" s="75"/>
      <c r="N48" s="87"/>
      <c r="O48" s="99"/>
      <c r="P48" s="480"/>
      <c r="Q48" s="481"/>
      <c r="R48" s="481"/>
      <c r="S48" s="481"/>
      <c r="T48" s="481"/>
      <c r="U48" s="483"/>
      <c r="W48" s="281"/>
      <c r="X48" s="281"/>
      <c r="Y48" s="282"/>
      <c r="Z48" s="484"/>
      <c r="AA48" s="484"/>
      <c r="AB48" s="484"/>
      <c r="AC48" s="484"/>
      <c r="AD48" s="485"/>
      <c r="AE48" s="484"/>
      <c r="AG48" s="307" t="str">
        <f t="shared" si="6"/>
        <v>E2E1</v>
      </c>
      <c r="AH48" s="306">
        <f t="shared" si="7"/>
      </c>
    </row>
    <row r="49" spans="1:34" ht="24.75" customHeight="1">
      <c r="A49" s="236">
        <v>44</v>
      </c>
      <c r="B49" s="226"/>
      <c r="C49" s="75">
        <v>4</v>
      </c>
      <c r="D49" s="87"/>
      <c r="E49" s="99"/>
      <c r="F49" s="480"/>
      <c r="G49" s="481"/>
      <c r="H49" s="481"/>
      <c r="I49" s="481"/>
      <c r="J49" s="481"/>
      <c r="K49" s="482"/>
      <c r="L49" s="59"/>
      <c r="M49" s="75"/>
      <c r="N49" s="87"/>
      <c r="O49" s="99"/>
      <c r="P49" s="480"/>
      <c r="Q49" s="481"/>
      <c r="R49" s="481"/>
      <c r="S49" s="481"/>
      <c r="T49" s="481"/>
      <c r="U49" s="483"/>
      <c r="V49" s="284"/>
      <c r="W49" s="281"/>
      <c r="X49" s="281"/>
      <c r="Y49" s="282"/>
      <c r="Z49" s="484"/>
      <c r="AA49" s="484"/>
      <c r="AB49" s="484"/>
      <c r="AC49" s="484"/>
      <c r="AD49" s="485"/>
      <c r="AE49" s="484"/>
      <c r="AG49" s="307" t="str">
        <f t="shared" si="6"/>
        <v>B4B3</v>
      </c>
      <c r="AH49" s="306">
        <f t="shared" si="7"/>
      </c>
    </row>
    <row r="50" spans="1:34" ht="24.75" customHeight="1">
      <c r="A50" s="236">
        <v>45</v>
      </c>
      <c r="B50" s="226"/>
      <c r="C50" s="75">
        <v>5</v>
      </c>
      <c r="D50" s="87"/>
      <c r="E50" s="99"/>
      <c r="F50" s="480"/>
      <c r="G50" s="481"/>
      <c r="H50" s="481"/>
      <c r="I50" s="481"/>
      <c r="J50" s="481"/>
      <c r="K50" s="482"/>
      <c r="L50" s="59"/>
      <c r="M50" s="75"/>
      <c r="N50" s="87"/>
      <c r="O50" s="99"/>
      <c r="P50" s="480"/>
      <c r="Q50" s="481"/>
      <c r="R50" s="481"/>
      <c r="S50" s="481"/>
      <c r="T50" s="481"/>
      <c r="U50" s="483"/>
      <c r="V50" s="284"/>
      <c r="W50" s="281"/>
      <c r="X50" s="281"/>
      <c r="Y50" s="282"/>
      <c r="Z50" s="484"/>
      <c r="AA50" s="484"/>
      <c r="AB50" s="484"/>
      <c r="AC50" s="484"/>
      <c r="AD50" s="485"/>
      <c r="AE50" s="484"/>
      <c r="AG50" s="307" t="str">
        <f t="shared" si="6"/>
        <v>D4D3</v>
      </c>
      <c r="AH50" s="306">
        <f t="shared" si="7"/>
      </c>
    </row>
    <row r="51" spans="1:34" ht="24.75" customHeight="1">
      <c r="A51" s="236">
        <v>46</v>
      </c>
      <c r="B51" s="226"/>
      <c r="C51" s="75">
        <v>6</v>
      </c>
      <c r="D51" s="88"/>
      <c r="E51" s="100"/>
      <c r="F51" s="589"/>
      <c r="G51" s="590"/>
      <c r="H51" s="590"/>
      <c r="I51" s="590"/>
      <c r="J51" s="590"/>
      <c r="K51" s="595"/>
      <c r="L51" s="59"/>
      <c r="M51" s="75"/>
      <c r="N51" s="88"/>
      <c r="O51" s="100"/>
      <c r="P51" s="589"/>
      <c r="Q51" s="590"/>
      <c r="R51" s="590"/>
      <c r="S51" s="590"/>
      <c r="T51" s="590"/>
      <c r="U51" s="591"/>
      <c r="V51" s="284"/>
      <c r="W51" s="281"/>
      <c r="X51" s="281"/>
      <c r="Y51" s="282"/>
      <c r="Z51" s="484"/>
      <c r="AA51" s="484"/>
      <c r="AB51" s="484"/>
      <c r="AC51" s="484"/>
      <c r="AD51" s="485"/>
      <c r="AE51" s="484"/>
      <c r="AG51" s="307" t="str">
        <f t="shared" si="6"/>
        <v>A5A1</v>
      </c>
      <c r="AH51" s="306">
        <f t="shared" si="7"/>
      </c>
    </row>
    <row r="52" spans="1:34" ht="24.75" customHeight="1">
      <c r="A52" s="236">
        <v>47</v>
      </c>
      <c r="B52" s="226"/>
      <c r="C52" s="75">
        <v>7</v>
      </c>
      <c r="D52" s="88"/>
      <c r="E52" s="100"/>
      <c r="F52" s="589"/>
      <c r="G52" s="590"/>
      <c r="H52" s="590"/>
      <c r="I52" s="590"/>
      <c r="J52" s="590"/>
      <c r="K52" s="595"/>
      <c r="L52" s="28"/>
      <c r="M52" s="75"/>
      <c r="N52" s="88"/>
      <c r="O52" s="100"/>
      <c r="P52" s="589"/>
      <c r="Q52" s="590"/>
      <c r="R52" s="590"/>
      <c r="S52" s="590"/>
      <c r="T52" s="590"/>
      <c r="U52" s="591"/>
      <c r="W52" s="281"/>
      <c r="X52" s="281"/>
      <c r="Y52" s="282"/>
      <c r="Z52" s="484"/>
      <c r="AA52" s="484"/>
      <c r="AB52" s="484"/>
      <c r="AC52" s="484"/>
      <c r="AD52" s="485"/>
      <c r="AE52" s="484"/>
      <c r="AG52" s="307" t="str">
        <f t="shared" si="6"/>
        <v>C5C1</v>
      </c>
      <c r="AH52" s="306">
        <f t="shared" si="7"/>
      </c>
    </row>
    <row r="53" spans="1:34" ht="24.75" customHeight="1">
      <c r="A53" s="236">
        <v>48</v>
      </c>
      <c r="B53" s="226"/>
      <c r="C53" s="75">
        <v>8</v>
      </c>
      <c r="D53" s="220"/>
      <c r="E53" s="221"/>
      <c r="F53" s="589"/>
      <c r="G53" s="590"/>
      <c r="H53" s="590"/>
      <c r="I53" s="590"/>
      <c r="J53" s="590"/>
      <c r="K53" s="595"/>
      <c r="L53" s="222"/>
      <c r="M53" s="75"/>
      <c r="N53" s="220"/>
      <c r="O53" s="221"/>
      <c r="P53" s="589"/>
      <c r="Q53" s="590"/>
      <c r="R53" s="590"/>
      <c r="S53" s="590"/>
      <c r="T53" s="590"/>
      <c r="U53" s="591"/>
      <c r="W53" s="281"/>
      <c r="X53" s="281"/>
      <c r="Y53" s="282"/>
      <c r="Z53" s="283"/>
      <c r="AA53" s="283"/>
      <c r="AB53" s="283"/>
      <c r="AC53" s="283"/>
      <c r="AD53" s="280"/>
      <c r="AE53" s="283"/>
      <c r="AG53" s="307" t="str">
        <f t="shared" si="6"/>
        <v>E5E1</v>
      </c>
      <c r="AH53" s="306">
        <f t="shared" si="7"/>
      </c>
    </row>
    <row r="54" spans="1:34" ht="24.75" customHeight="1">
      <c r="A54" s="236">
        <v>49</v>
      </c>
      <c r="B54" s="226"/>
      <c r="C54" s="75">
        <v>9</v>
      </c>
      <c r="D54" s="220"/>
      <c r="E54" s="221"/>
      <c r="F54" s="589"/>
      <c r="G54" s="590"/>
      <c r="H54" s="590"/>
      <c r="I54" s="590"/>
      <c r="J54" s="590"/>
      <c r="K54" s="595"/>
      <c r="L54" s="222"/>
      <c r="M54" s="75"/>
      <c r="N54" s="220"/>
      <c r="O54" s="221"/>
      <c r="P54" s="589"/>
      <c r="Q54" s="590"/>
      <c r="R54" s="590"/>
      <c r="S54" s="590"/>
      <c r="T54" s="590"/>
      <c r="U54" s="591"/>
      <c r="W54" s="281"/>
      <c r="X54" s="281"/>
      <c r="Y54" s="282"/>
      <c r="Z54" s="283"/>
      <c r="AA54" s="283"/>
      <c r="AB54" s="283"/>
      <c r="AC54" s="283"/>
      <c r="AD54" s="280"/>
      <c r="AE54" s="283"/>
      <c r="AG54" s="307" t="str">
        <f t="shared" si="6"/>
        <v>B3B2</v>
      </c>
      <c r="AH54" s="306">
        <f t="shared" si="7"/>
      </c>
    </row>
    <row r="55" spans="1:34" ht="24.75" customHeight="1" thickBot="1">
      <c r="A55" s="237">
        <v>50</v>
      </c>
      <c r="B55" s="234"/>
      <c r="C55" s="76">
        <v>10</v>
      </c>
      <c r="D55" s="89"/>
      <c r="E55" s="101"/>
      <c r="F55" s="486"/>
      <c r="G55" s="487"/>
      <c r="H55" s="487"/>
      <c r="I55" s="487"/>
      <c r="J55" s="487"/>
      <c r="K55" s="488"/>
      <c r="L55" s="37"/>
      <c r="M55" s="76"/>
      <c r="N55" s="89"/>
      <c r="O55" s="101"/>
      <c r="P55" s="486"/>
      <c r="Q55" s="487"/>
      <c r="R55" s="487"/>
      <c r="S55" s="487"/>
      <c r="T55" s="487"/>
      <c r="U55" s="489"/>
      <c r="W55" s="281"/>
      <c r="X55" s="281"/>
      <c r="Y55" s="282"/>
      <c r="Z55" s="490"/>
      <c r="AA55" s="490"/>
      <c r="AB55" s="490"/>
      <c r="AC55" s="490"/>
      <c r="AD55" s="491"/>
      <c r="AE55" s="490"/>
      <c r="AG55" s="307" t="str">
        <f t="shared" si="6"/>
        <v>D3D2</v>
      </c>
      <c r="AH55" s="306">
        <f t="shared" si="7"/>
      </c>
    </row>
    <row r="56" spans="33:34" ht="13.5">
      <c r="AG56" s="307" t="str">
        <f t="shared" si="6"/>
        <v>A5A4</v>
      </c>
      <c r="AH56" s="306">
        <f t="shared" si="7"/>
      </c>
    </row>
    <row r="57" spans="33:34" ht="13.5">
      <c r="AG57" s="307" t="str">
        <f t="shared" si="6"/>
        <v>C5C4</v>
      </c>
      <c r="AH57" s="306">
        <f t="shared" si="7"/>
      </c>
    </row>
    <row r="58" spans="33:34" ht="13.5">
      <c r="AG58" s="307" t="str">
        <f t="shared" si="6"/>
        <v>E5E4</v>
      </c>
      <c r="AH58" s="306">
        <f t="shared" si="7"/>
      </c>
    </row>
    <row r="59" spans="33:34" ht="13.5">
      <c r="AG59" s="307" t="str">
        <f t="shared" si="6"/>
        <v>B4B1</v>
      </c>
      <c r="AH59" s="306">
        <f t="shared" si="7"/>
      </c>
    </row>
    <row r="60" spans="33:34" ht="13.5">
      <c r="AG60" s="307" t="str">
        <f t="shared" si="6"/>
        <v>D4D1</v>
      </c>
      <c r="AH60" s="306">
        <f t="shared" si="7"/>
      </c>
    </row>
    <row r="61" spans="33:34" ht="13.5">
      <c r="AG61" s="307" t="str">
        <f t="shared" si="6"/>
        <v>A5A2</v>
      </c>
      <c r="AH61" s="306">
        <f t="shared" si="7"/>
      </c>
    </row>
    <row r="62" spans="33:34" ht="13.5">
      <c r="AG62" s="307" t="str">
        <f t="shared" si="6"/>
        <v>C5C2</v>
      </c>
      <c r="AH62" s="306">
        <f t="shared" si="7"/>
      </c>
    </row>
    <row r="63" spans="33:34" ht="13.5">
      <c r="AG63" s="307" t="str">
        <f t="shared" si="6"/>
        <v>E5E2</v>
      </c>
      <c r="AH63" s="306">
        <f t="shared" si="7"/>
      </c>
    </row>
    <row r="64" spans="33:34" ht="13.5">
      <c r="AG64" s="307" t="str">
        <f t="shared" si="6"/>
        <v>B3B1</v>
      </c>
      <c r="AH64" s="306">
        <f t="shared" si="7"/>
      </c>
    </row>
    <row r="65" spans="33:34" ht="13.5">
      <c r="AG65" s="307" t="str">
        <f t="shared" si="6"/>
        <v>D3D1</v>
      </c>
      <c r="AH65" s="306">
        <f t="shared" si="7"/>
      </c>
    </row>
    <row r="66" spans="33:34" ht="13.5">
      <c r="AG66" s="307" t="str">
        <f t="shared" si="6"/>
        <v>A4A2</v>
      </c>
      <c r="AH66" s="306">
        <f t="shared" si="7"/>
      </c>
    </row>
    <row r="67" spans="33:34" ht="13.5">
      <c r="AG67" s="307" t="str">
        <f t="shared" si="6"/>
        <v>C4C2</v>
      </c>
      <c r="AH67" s="306">
        <f t="shared" si="7"/>
      </c>
    </row>
    <row r="68" spans="33:34" ht="13.5">
      <c r="AG68" s="307" t="str">
        <f t="shared" si="6"/>
        <v>E4E2</v>
      </c>
      <c r="AH68" s="306">
        <f t="shared" si="7"/>
      </c>
    </row>
    <row r="69" spans="33:34" ht="13.5">
      <c r="AG69" s="307" t="str">
        <f t="shared" si="6"/>
        <v>B5B3</v>
      </c>
      <c r="AH69" s="306">
        <f t="shared" si="7"/>
      </c>
    </row>
    <row r="70" spans="33:34" ht="13.5">
      <c r="AG70" s="307" t="str">
        <f t="shared" si="6"/>
        <v>D5D3</v>
      </c>
      <c r="AH70" s="306">
        <f t="shared" si="7"/>
      </c>
    </row>
    <row r="71" spans="33:34" ht="13.5">
      <c r="AG71" s="307">
        <f t="shared" si="6"/>
      </c>
      <c r="AH71" s="306">
        <f t="shared" si="7"/>
      </c>
    </row>
    <row r="72" spans="33:34" ht="13.5">
      <c r="AG72" s="307">
        <f t="shared" si="6"/>
      </c>
      <c r="AH72" s="306">
        <f t="shared" si="7"/>
      </c>
    </row>
    <row r="73" spans="33:34" ht="13.5">
      <c r="AG73" s="307">
        <f t="shared" si="6"/>
      </c>
      <c r="AH73" s="306">
        <f t="shared" si="7"/>
      </c>
    </row>
    <row r="74" spans="33:34" ht="13.5">
      <c r="AG74" s="307">
        <f t="shared" si="6"/>
      </c>
      <c r="AH74" s="306">
        <f t="shared" si="7"/>
      </c>
    </row>
    <row r="75" spans="33:34" ht="13.5">
      <c r="AG75" s="307">
        <f t="shared" si="6"/>
      </c>
      <c r="AH75" s="306">
        <f t="shared" si="7"/>
      </c>
    </row>
    <row r="76" spans="33:34" ht="13.5">
      <c r="AG76" s="307">
        <f t="shared" si="6"/>
      </c>
      <c r="AH76" s="306">
        <f t="shared" si="7"/>
      </c>
    </row>
    <row r="77" spans="33:34" ht="13.5">
      <c r="AG77" s="307">
        <f t="shared" si="6"/>
      </c>
      <c r="AH77" s="306">
        <f t="shared" si="7"/>
      </c>
    </row>
    <row r="78" spans="33:34" ht="13.5">
      <c r="AG78" s="307">
        <f t="shared" si="6"/>
      </c>
      <c r="AH78" s="306">
        <f t="shared" si="7"/>
      </c>
    </row>
    <row r="79" spans="33:34" ht="13.5">
      <c r="AG79" s="307">
        <f t="shared" si="6"/>
      </c>
      <c r="AH79" s="306">
        <f t="shared" si="7"/>
      </c>
    </row>
    <row r="80" spans="33:34" ht="13.5">
      <c r="AG80" s="307">
        <f t="shared" si="6"/>
      </c>
      <c r="AH80" s="306">
        <f t="shared" si="7"/>
      </c>
    </row>
    <row r="81" spans="33:34" ht="13.5">
      <c r="AG81" s="307">
        <f t="shared" si="6"/>
      </c>
      <c r="AH81" s="306">
        <f t="shared" si="7"/>
      </c>
    </row>
    <row r="82" spans="33:34" ht="13.5">
      <c r="AG82" s="307">
        <f t="shared" si="6"/>
      </c>
      <c r="AH82" s="306">
        <f t="shared" si="7"/>
      </c>
    </row>
    <row r="83" spans="33:34" ht="13.5">
      <c r="AG83" s="305">
        <f t="shared" si="6"/>
      </c>
      <c r="AH83" s="306">
        <f t="shared" si="7"/>
      </c>
    </row>
    <row r="84" spans="33:34" ht="13.5">
      <c r="AG84" s="305">
        <f t="shared" si="6"/>
      </c>
      <c r="AH84" s="306">
        <f t="shared" si="7"/>
      </c>
    </row>
    <row r="85" spans="33:34" ht="13.5">
      <c r="AG85" s="305">
        <f t="shared" si="6"/>
      </c>
      <c r="AH85" s="306">
        <f t="shared" si="7"/>
      </c>
    </row>
    <row r="86" spans="33:34" ht="13.5">
      <c r="AG86" s="305" t="str">
        <f aca="true" t="shared" si="8" ref="AG86:AG125">N6</f>
        <v>B1B2</v>
      </c>
      <c r="AH86" s="305">
        <f>IF(O6="","",O6)</f>
      </c>
    </row>
    <row r="87" spans="33:34" ht="13.5">
      <c r="AG87" s="305" t="str">
        <f t="shared" si="8"/>
        <v>D1D2</v>
      </c>
      <c r="AH87" s="305">
        <f aca="true" t="shared" si="9" ref="AH87:AH125">IF(O7="","",O7)</f>
      </c>
    </row>
    <row r="88" spans="33:34" ht="13.5">
      <c r="AG88" s="305" t="str">
        <f t="shared" si="8"/>
        <v>A3A4</v>
      </c>
      <c r="AH88" s="305">
        <f t="shared" si="9"/>
      </c>
    </row>
    <row r="89" spans="33:34" ht="13.5">
      <c r="AG89" s="305" t="str">
        <f t="shared" si="8"/>
        <v>C3C4</v>
      </c>
      <c r="AH89" s="305">
        <f t="shared" si="9"/>
      </c>
    </row>
    <row r="90" spans="33:34" ht="13.5">
      <c r="AG90" s="305" t="str">
        <f t="shared" si="8"/>
        <v>E3E4</v>
      </c>
      <c r="AH90" s="305">
        <f t="shared" si="9"/>
      </c>
    </row>
    <row r="91" spans="33:34" ht="13.5">
      <c r="AG91" s="305" t="str">
        <f t="shared" si="8"/>
        <v>B1B5</v>
      </c>
      <c r="AH91" s="305">
        <f t="shared" si="9"/>
      </c>
    </row>
    <row r="92" spans="33:34" ht="13.5">
      <c r="AG92" s="305" t="str">
        <f t="shared" si="8"/>
        <v>D1D5</v>
      </c>
      <c r="AH92" s="305">
        <f t="shared" si="9"/>
      </c>
    </row>
    <row r="93" spans="33:34" ht="13.5">
      <c r="AG93" s="305" t="str">
        <f t="shared" si="8"/>
        <v>A2A3</v>
      </c>
      <c r="AH93" s="305">
        <f t="shared" si="9"/>
      </c>
    </row>
    <row r="94" spans="33:34" ht="13.5">
      <c r="AG94" s="305" t="str">
        <f t="shared" si="8"/>
        <v>C2C3</v>
      </c>
      <c r="AH94" s="305">
        <f t="shared" si="9"/>
      </c>
    </row>
    <row r="95" spans="33:34" ht="13.5">
      <c r="AG95" s="305" t="str">
        <f t="shared" si="8"/>
        <v>E2E3</v>
      </c>
      <c r="AH95" s="305">
        <f t="shared" si="9"/>
      </c>
    </row>
    <row r="96" spans="33:34" ht="13.5">
      <c r="AG96" s="305" t="str">
        <f t="shared" si="8"/>
        <v>B4B5</v>
      </c>
      <c r="AH96" s="305">
        <f t="shared" si="9"/>
      </c>
    </row>
    <row r="97" spans="33:34" ht="13.5">
      <c r="AG97" s="305" t="str">
        <f t="shared" si="8"/>
        <v>D4D5</v>
      </c>
      <c r="AH97" s="305">
        <f t="shared" si="9"/>
      </c>
    </row>
    <row r="98" spans="33:34" ht="13.5">
      <c r="AG98" s="305" t="str">
        <f t="shared" si="8"/>
        <v>A1A4</v>
      </c>
      <c r="AH98" s="305">
        <f t="shared" si="9"/>
      </c>
    </row>
    <row r="99" spans="33:34" ht="13.5">
      <c r="AG99" s="305" t="str">
        <f t="shared" si="8"/>
        <v>C1C4</v>
      </c>
      <c r="AH99" s="305">
        <f t="shared" si="9"/>
      </c>
    </row>
    <row r="100" spans="33:34" ht="13.5">
      <c r="AG100" s="305" t="str">
        <f t="shared" si="8"/>
        <v>E1E4</v>
      </c>
      <c r="AH100" s="305">
        <f t="shared" si="9"/>
      </c>
    </row>
    <row r="101" spans="33:34" ht="13.5">
      <c r="AG101" s="305" t="str">
        <f t="shared" si="8"/>
        <v>B2B5</v>
      </c>
      <c r="AH101" s="305">
        <f t="shared" si="9"/>
      </c>
    </row>
    <row r="102" spans="33:34" ht="13.5">
      <c r="AG102" s="305" t="str">
        <f t="shared" si="8"/>
        <v>D2D5</v>
      </c>
      <c r="AH102" s="305">
        <f t="shared" si="9"/>
      </c>
    </row>
    <row r="103" spans="33:34" ht="13.5">
      <c r="AG103" s="305" t="str">
        <f t="shared" si="8"/>
        <v>A1A3</v>
      </c>
      <c r="AH103" s="305">
        <f t="shared" si="9"/>
      </c>
    </row>
    <row r="104" spans="33:34" ht="13.5">
      <c r="AG104" s="305" t="str">
        <f t="shared" si="8"/>
        <v>C1C3</v>
      </c>
      <c r="AH104" s="305">
        <f t="shared" si="9"/>
      </c>
    </row>
    <row r="105" spans="33:34" ht="13.5">
      <c r="AG105" s="305" t="str">
        <f t="shared" si="8"/>
        <v>E1E3</v>
      </c>
      <c r="AH105" s="305">
        <f t="shared" si="9"/>
      </c>
    </row>
    <row r="106" spans="33:34" ht="13.5">
      <c r="AG106" s="305" t="str">
        <f t="shared" si="8"/>
        <v>B2B4</v>
      </c>
      <c r="AH106" s="305">
        <f t="shared" si="9"/>
      </c>
    </row>
    <row r="107" spans="33:34" ht="13.5">
      <c r="AG107" s="305" t="str">
        <f t="shared" si="8"/>
        <v>D2D4</v>
      </c>
      <c r="AH107" s="305">
        <f t="shared" si="9"/>
      </c>
    </row>
    <row r="108" spans="33:34" ht="13.5">
      <c r="AG108" s="305" t="str">
        <f t="shared" si="8"/>
        <v>A3A5</v>
      </c>
      <c r="AH108" s="305">
        <f t="shared" si="9"/>
      </c>
    </row>
    <row r="109" spans="33:34" ht="13.5">
      <c r="AG109" s="305" t="str">
        <f t="shared" si="8"/>
        <v>C3C5</v>
      </c>
      <c r="AH109" s="305">
        <f t="shared" si="9"/>
      </c>
    </row>
    <row r="110" spans="33:34" ht="13.5">
      <c r="AG110" s="305" t="str">
        <f t="shared" si="8"/>
        <v>E3E5</v>
      </c>
      <c r="AH110" s="305">
        <f t="shared" si="9"/>
      </c>
    </row>
    <row r="111" spans="33:34" ht="13.5">
      <c r="AG111" s="305">
        <f t="shared" si="8"/>
      </c>
      <c r="AH111" s="305">
        <f t="shared" si="9"/>
      </c>
    </row>
    <row r="112" spans="33:34" ht="13.5">
      <c r="AG112" s="305">
        <f t="shared" si="8"/>
      </c>
      <c r="AH112" s="305">
        <f t="shared" si="9"/>
      </c>
    </row>
    <row r="113" spans="33:34" ht="13.5">
      <c r="AG113" s="305">
        <f t="shared" si="8"/>
      </c>
      <c r="AH113" s="305">
        <f t="shared" si="9"/>
      </c>
    </row>
    <row r="114" spans="33:34" ht="13.5">
      <c r="AG114" s="305">
        <f t="shared" si="8"/>
      </c>
      <c r="AH114" s="305">
        <f t="shared" si="9"/>
      </c>
    </row>
    <row r="115" spans="33:34" ht="13.5">
      <c r="AG115" s="305">
        <f t="shared" si="8"/>
      </c>
      <c r="AH115" s="305">
        <f t="shared" si="9"/>
      </c>
    </row>
    <row r="116" spans="33:34" ht="13.5">
      <c r="AG116" s="305">
        <f t="shared" si="8"/>
      </c>
      <c r="AH116" s="305">
        <f t="shared" si="9"/>
      </c>
    </row>
    <row r="117" spans="33:34" ht="13.5">
      <c r="AG117" s="305">
        <f t="shared" si="8"/>
      </c>
      <c r="AH117" s="305">
        <f t="shared" si="9"/>
      </c>
    </row>
    <row r="118" spans="33:34" ht="13.5">
      <c r="AG118" s="305">
        <f t="shared" si="8"/>
      </c>
      <c r="AH118" s="305">
        <f t="shared" si="9"/>
      </c>
    </row>
    <row r="119" spans="33:34" ht="13.5">
      <c r="AG119" s="305">
        <f t="shared" si="8"/>
      </c>
      <c r="AH119" s="305">
        <f t="shared" si="9"/>
      </c>
    </row>
    <row r="120" spans="33:34" ht="13.5">
      <c r="AG120" s="305">
        <f t="shared" si="8"/>
      </c>
      <c r="AH120" s="305">
        <f t="shared" si="9"/>
      </c>
    </row>
    <row r="121" spans="33:34" ht="13.5">
      <c r="AG121" s="305">
        <f t="shared" si="8"/>
      </c>
      <c r="AH121" s="305">
        <f t="shared" si="9"/>
      </c>
    </row>
    <row r="122" spans="33:34" ht="13.5">
      <c r="AG122" s="305">
        <f t="shared" si="8"/>
      </c>
      <c r="AH122" s="305">
        <f t="shared" si="9"/>
      </c>
    </row>
    <row r="123" spans="33:34" ht="13.5">
      <c r="AG123" s="305">
        <f t="shared" si="8"/>
      </c>
      <c r="AH123" s="305">
        <f t="shared" si="9"/>
      </c>
    </row>
    <row r="124" spans="33:34" ht="13.5">
      <c r="AG124" s="305">
        <f t="shared" si="8"/>
      </c>
      <c r="AH124" s="305">
        <f t="shared" si="9"/>
      </c>
    </row>
    <row r="125" spans="33:34" ht="13.5">
      <c r="AG125" s="305">
        <f t="shared" si="8"/>
      </c>
      <c r="AH125" s="305">
        <f t="shared" si="9"/>
      </c>
    </row>
    <row r="126" spans="33:34" ht="13.5">
      <c r="AG126" s="307" t="str">
        <f aca="true" t="shared" si="10" ref="AG126:AG165">S6</f>
        <v>B2B1</v>
      </c>
      <c r="AH126" s="306">
        <f>IF(T6="","",T6)</f>
      </c>
    </row>
    <row r="127" spans="33:34" ht="13.5">
      <c r="AG127" s="307" t="str">
        <f t="shared" si="10"/>
        <v>D2D1</v>
      </c>
      <c r="AH127" s="306">
        <f aca="true" t="shared" si="11" ref="AH127:AH165">IF(T7="","",T7)</f>
      </c>
    </row>
    <row r="128" spans="33:34" ht="13.5">
      <c r="AG128" s="307" t="str">
        <f t="shared" si="10"/>
        <v>A4A3</v>
      </c>
      <c r="AH128" s="306">
        <f t="shared" si="11"/>
      </c>
    </row>
    <row r="129" spans="33:34" ht="13.5">
      <c r="AG129" s="307" t="str">
        <f t="shared" si="10"/>
        <v>C4C3</v>
      </c>
      <c r="AH129" s="306">
        <f t="shared" si="11"/>
      </c>
    </row>
    <row r="130" spans="33:34" ht="13.5">
      <c r="AG130" s="307" t="str">
        <f t="shared" si="10"/>
        <v>E4E3</v>
      </c>
      <c r="AH130" s="306">
        <f t="shared" si="11"/>
      </c>
    </row>
    <row r="131" spans="33:34" ht="13.5">
      <c r="AG131" s="307" t="str">
        <f t="shared" si="10"/>
        <v>B5B1</v>
      </c>
      <c r="AH131" s="306">
        <f t="shared" si="11"/>
      </c>
    </row>
    <row r="132" spans="33:34" ht="13.5">
      <c r="AG132" s="307" t="str">
        <f t="shared" si="10"/>
        <v>D5D1</v>
      </c>
      <c r="AH132" s="306">
        <f t="shared" si="11"/>
      </c>
    </row>
    <row r="133" spans="33:34" ht="13.5">
      <c r="AG133" s="307" t="str">
        <f t="shared" si="10"/>
        <v>A3A2</v>
      </c>
      <c r="AH133" s="306">
        <f t="shared" si="11"/>
      </c>
    </row>
    <row r="134" spans="33:34" ht="13.5">
      <c r="AG134" s="307" t="str">
        <f t="shared" si="10"/>
        <v>C3C2</v>
      </c>
      <c r="AH134" s="306">
        <f t="shared" si="11"/>
      </c>
    </row>
    <row r="135" spans="33:34" ht="13.5">
      <c r="AG135" s="307" t="str">
        <f t="shared" si="10"/>
        <v>E3E2</v>
      </c>
      <c r="AH135" s="306">
        <f t="shared" si="11"/>
      </c>
    </row>
    <row r="136" spans="33:34" ht="13.5">
      <c r="AG136" s="307" t="str">
        <f t="shared" si="10"/>
        <v>B5B4</v>
      </c>
      <c r="AH136" s="306">
        <f t="shared" si="11"/>
      </c>
    </row>
    <row r="137" spans="33:34" ht="13.5">
      <c r="AG137" s="307" t="str">
        <f t="shared" si="10"/>
        <v>D5D4</v>
      </c>
      <c r="AH137" s="306">
        <f t="shared" si="11"/>
      </c>
    </row>
    <row r="138" spans="33:34" ht="13.5">
      <c r="AG138" s="307" t="str">
        <f t="shared" si="10"/>
        <v>A4A1</v>
      </c>
      <c r="AH138" s="306">
        <f t="shared" si="11"/>
      </c>
    </row>
    <row r="139" spans="33:34" ht="13.5">
      <c r="AG139" s="307" t="str">
        <f t="shared" si="10"/>
        <v>C4C1</v>
      </c>
      <c r="AH139" s="306">
        <f t="shared" si="11"/>
      </c>
    </row>
    <row r="140" spans="33:34" ht="13.5">
      <c r="AG140" s="307" t="str">
        <f t="shared" si="10"/>
        <v>E4E1</v>
      </c>
      <c r="AH140" s="306">
        <f t="shared" si="11"/>
      </c>
    </row>
    <row r="141" spans="33:34" ht="13.5">
      <c r="AG141" s="307" t="str">
        <f t="shared" si="10"/>
        <v>B5B2</v>
      </c>
      <c r="AH141" s="306">
        <f t="shared" si="11"/>
      </c>
    </row>
    <row r="142" spans="33:34" ht="13.5">
      <c r="AG142" s="307" t="str">
        <f t="shared" si="10"/>
        <v>D5D2</v>
      </c>
      <c r="AH142" s="306">
        <f t="shared" si="11"/>
      </c>
    </row>
    <row r="143" spans="33:34" ht="13.5">
      <c r="AG143" s="307" t="str">
        <f t="shared" si="10"/>
        <v>A3A1</v>
      </c>
      <c r="AH143" s="306">
        <f t="shared" si="11"/>
      </c>
    </row>
    <row r="144" spans="33:34" ht="13.5">
      <c r="AG144" s="307" t="str">
        <f t="shared" si="10"/>
        <v>C3C1</v>
      </c>
      <c r="AH144" s="306">
        <f t="shared" si="11"/>
      </c>
    </row>
    <row r="145" spans="33:34" ht="13.5">
      <c r="AG145" s="307" t="str">
        <f t="shared" si="10"/>
        <v>E3E1</v>
      </c>
      <c r="AH145" s="306">
        <f t="shared" si="11"/>
      </c>
    </row>
    <row r="146" spans="33:34" ht="13.5">
      <c r="AG146" s="307" t="str">
        <f t="shared" si="10"/>
        <v>B4B2</v>
      </c>
      <c r="AH146" s="306">
        <f t="shared" si="11"/>
      </c>
    </row>
    <row r="147" spans="33:34" ht="13.5">
      <c r="AG147" s="307" t="str">
        <f t="shared" si="10"/>
        <v>D4D2</v>
      </c>
      <c r="AH147" s="306">
        <f t="shared" si="11"/>
      </c>
    </row>
    <row r="148" spans="33:34" ht="13.5">
      <c r="AG148" s="307" t="str">
        <f t="shared" si="10"/>
        <v>A5A3</v>
      </c>
      <c r="AH148" s="306">
        <f t="shared" si="11"/>
      </c>
    </row>
    <row r="149" spans="33:34" ht="13.5">
      <c r="AG149" s="307" t="str">
        <f t="shared" si="10"/>
        <v>C5C3</v>
      </c>
      <c r="AH149" s="306">
        <f t="shared" si="11"/>
      </c>
    </row>
    <row r="150" spans="33:34" ht="13.5">
      <c r="AG150" s="307" t="str">
        <f t="shared" si="10"/>
        <v>E5E3</v>
      </c>
      <c r="AH150" s="306">
        <f t="shared" si="11"/>
      </c>
    </row>
    <row r="151" spans="33:34" ht="13.5">
      <c r="AG151" s="307">
        <f t="shared" si="10"/>
      </c>
      <c r="AH151" s="306">
        <f t="shared" si="11"/>
      </c>
    </row>
    <row r="152" spans="33:34" ht="13.5">
      <c r="AG152" s="307">
        <f t="shared" si="10"/>
      </c>
      <c r="AH152" s="306">
        <f t="shared" si="11"/>
      </c>
    </row>
    <row r="153" spans="33:34" ht="13.5">
      <c r="AG153" s="307">
        <f t="shared" si="10"/>
      </c>
      <c r="AH153" s="306">
        <f t="shared" si="11"/>
      </c>
    </row>
    <row r="154" spans="33:34" ht="13.5">
      <c r="AG154" s="307">
        <f t="shared" si="10"/>
      </c>
      <c r="AH154" s="306">
        <f t="shared" si="11"/>
      </c>
    </row>
    <row r="155" spans="33:34" ht="13.5">
      <c r="AG155" s="307">
        <f t="shared" si="10"/>
      </c>
      <c r="AH155" s="306">
        <f t="shared" si="11"/>
      </c>
    </row>
    <row r="156" spans="33:34" ht="13.5">
      <c r="AG156" s="307">
        <f t="shared" si="10"/>
      </c>
      <c r="AH156" s="306">
        <f t="shared" si="11"/>
      </c>
    </row>
    <row r="157" spans="33:34" ht="13.5">
      <c r="AG157" s="305">
        <f t="shared" si="10"/>
      </c>
      <c r="AH157" s="306">
        <f t="shared" si="11"/>
      </c>
    </row>
    <row r="158" spans="33:34" ht="13.5">
      <c r="AG158" s="305">
        <f t="shared" si="10"/>
      </c>
      <c r="AH158" s="306">
        <f t="shared" si="11"/>
      </c>
    </row>
    <row r="159" spans="33:34" ht="13.5">
      <c r="AG159" s="305">
        <f t="shared" si="10"/>
      </c>
      <c r="AH159" s="306">
        <f t="shared" si="11"/>
      </c>
    </row>
    <row r="160" spans="33:34" ht="13.5">
      <c r="AG160" s="305">
        <f t="shared" si="10"/>
      </c>
      <c r="AH160" s="306">
        <f t="shared" si="11"/>
      </c>
    </row>
    <row r="161" spans="33:34" ht="13.5">
      <c r="AG161" s="305">
        <f t="shared" si="10"/>
      </c>
      <c r="AH161" s="306">
        <f t="shared" si="11"/>
      </c>
    </row>
    <row r="162" spans="33:34" ht="13.5">
      <c r="AG162" s="305">
        <f t="shared" si="10"/>
      </c>
      <c r="AH162" s="306">
        <f t="shared" si="11"/>
      </c>
    </row>
    <row r="163" spans="33:34" ht="13.5">
      <c r="AG163" s="305">
        <f t="shared" si="10"/>
      </c>
      <c r="AH163" s="306">
        <f t="shared" si="11"/>
      </c>
    </row>
    <row r="164" spans="33:34" ht="13.5">
      <c r="AG164" s="305">
        <f t="shared" si="10"/>
      </c>
      <c r="AH164" s="306">
        <f t="shared" si="11"/>
      </c>
    </row>
    <row r="165" spans="33:34" ht="13.5">
      <c r="AG165" s="305">
        <f t="shared" si="10"/>
      </c>
      <c r="AH165" s="306">
        <f t="shared" si="11"/>
      </c>
    </row>
    <row r="166" spans="33:34" ht="13.5">
      <c r="AG166" s="90"/>
      <c r="AH166" s="90"/>
    </row>
    <row r="167" spans="33:34" ht="13.5">
      <c r="AG167" s="90"/>
      <c r="AH167" s="90"/>
    </row>
    <row r="168" spans="33:34" ht="13.5">
      <c r="AG168" s="90"/>
      <c r="AH168" s="90"/>
    </row>
    <row r="169" spans="33:34" ht="13.5">
      <c r="AG169" s="90"/>
      <c r="AH169" s="90"/>
    </row>
    <row r="170" spans="33:34" ht="13.5">
      <c r="AG170" s="90"/>
      <c r="AH170" s="90"/>
    </row>
    <row r="171" spans="33:34" ht="13.5">
      <c r="AG171" s="90"/>
      <c r="AH171" s="90"/>
    </row>
    <row r="172" spans="33:34" ht="13.5">
      <c r="AG172" s="90"/>
      <c r="AH172" s="90"/>
    </row>
    <row r="173" spans="33:34" ht="13.5">
      <c r="AG173" s="90"/>
      <c r="AH173" s="90"/>
    </row>
    <row r="174" spans="33:34" ht="13.5">
      <c r="AG174" s="90"/>
      <c r="AH174" s="90"/>
    </row>
    <row r="175" spans="33:34" ht="13.5">
      <c r="AG175" s="90"/>
      <c r="AH175" s="90"/>
    </row>
    <row r="176" spans="33:34" ht="13.5">
      <c r="AG176" s="90"/>
      <c r="AH176" s="90"/>
    </row>
    <row r="177" spans="33:34" ht="13.5">
      <c r="AG177" s="90"/>
      <c r="AH177" s="90"/>
    </row>
    <row r="178" spans="33:34" ht="13.5">
      <c r="AG178" s="90"/>
      <c r="AH178" s="90"/>
    </row>
    <row r="179" spans="33:34" ht="13.5">
      <c r="AG179" s="90"/>
      <c r="AH179" s="90"/>
    </row>
    <row r="180" spans="33:34" ht="13.5">
      <c r="AG180" s="90"/>
      <c r="AH180" s="90"/>
    </row>
    <row r="181" spans="33:34" ht="13.5">
      <c r="AG181" s="90"/>
      <c r="AH181" s="90"/>
    </row>
    <row r="182" spans="33:34" ht="13.5">
      <c r="AG182" s="90"/>
      <c r="AH182" s="90"/>
    </row>
    <row r="183" spans="33:34" ht="13.5">
      <c r="AG183" s="90"/>
      <c r="AH183" s="90"/>
    </row>
    <row r="184" spans="33:34" ht="13.5">
      <c r="AG184" s="90"/>
      <c r="AH184" s="90"/>
    </row>
    <row r="185" spans="33:34" ht="13.5">
      <c r="AG185" s="90"/>
      <c r="AH185" s="90"/>
    </row>
    <row r="186" spans="33:34" ht="13.5">
      <c r="AG186" s="90"/>
      <c r="AH186" s="90"/>
    </row>
    <row r="187" spans="33:34" ht="13.5">
      <c r="AG187" s="90"/>
      <c r="AH187" s="90"/>
    </row>
    <row r="188" spans="33:34" ht="13.5">
      <c r="AG188" s="90"/>
      <c r="AH188" s="90"/>
    </row>
    <row r="189" spans="33:34" ht="13.5">
      <c r="AG189" s="90"/>
      <c r="AH189" s="90"/>
    </row>
    <row r="190" spans="33:34" ht="13.5">
      <c r="AG190" s="90"/>
      <c r="AH190" s="90"/>
    </row>
    <row r="191" spans="33:34" ht="13.5">
      <c r="AG191" s="90"/>
      <c r="AH191" s="90"/>
    </row>
    <row r="192" spans="33:34" ht="13.5">
      <c r="AG192" s="90"/>
      <c r="AH192" s="90"/>
    </row>
    <row r="193" spans="33:34" ht="13.5">
      <c r="AG193" s="90"/>
      <c r="AH193" s="90"/>
    </row>
    <row r="194" ht="13.5">
      <c r="AG194" s="90"/>
    </row>
    <row r="195" ht="13.5">
      <c r="AG195" s="90"/>
    </row>
    <row r="196" ht="13.5">
      <c r="AG196" s="90"/>
    </row>
    <row r="197" ht="13.5">
      <c r="AG197" s="90"/>
    </row>
    <row r="198" ht="13.5">
      <c r="AG198" s="90"/>
    </row>
    <row r="199" ht="13.5">
      <c r="AG199" s="90"/>
    </row>
    <row r="200" ht="13.5">
      <c r="AG200" s="90"/>
    </row>
    <row r="201" ht="13.5">
      <c r="AG201" s="90"/>
    </row>
  </sheetData>
  <sheetProtection/>
  <mergeCells count="28">
    <mergeCell ref="F46:K46"/>
    <mergeCell ref="P46:U46"/>
    <mergeCell ref="Z46:AE46"/>
    <mergeCell ref="F47:K47"/>
    <mergeCell ref="P47:U47"/>
    <mergeCell ref="Z47:AE47"/>
    <mergeCell ref="F48:K48"/>
    <mergeCell ref="P48:U48"/>
    <mergeCell ref="Z48:AE48"/>
    <mergeCell ref="F49:K49"/>
    <mergeCell ref="P49:U49"/>
    <mergeCell ref="Z49:AE49"/>
    <mergeCell ref="F50:K50"/>
    <mergeCell ref="P50:U50"/>
    <mergeCell ref="Z50:AE50"/>
    <mergeCell ref="F51:K51"/>
    <mergeCell ref="P51:U51"/>
    <mergeCell ref="Z51:AE51"/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takata sukeyoshi</cp:lastModifiedBy>
  <cp:lastPrinted>2012-05-27T07:14:14Z</cp:lastPrinted>
  <dcterms:created xsi:type="dcterms:W3CDTF">2001-08-01T10:09:16Z</dcterms:created>
  <dcterms:modified xsi:type="dcterms:W3CDTF">2012-05-27T09:49:35Z</dcterms:modified>
  <cp:category/>
  <cp:version/>
  <cp:contentType/>
  <cp:contentStatus/>
</cp:coreProperties>
</file>